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深度之眼课件\深度之眼数据分析高价课\数据分析高级课程\崭新的旅程\深度之眼数据分析师之业务场景实战：02AB测试\"/>
    </mc:Choice>
  </mc:AlternateContent>
  <xr:revisionPtr revIDLastSave="0" documentId="13_ncr:1_{332CF977-D230-4019-BF7D-D46A2A2D80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2" r:id="rId1"/>
    <sheet name="leiji" sheetId="4" r:id="rId2"/>
    <sheet name="提前消费示例" sheetId="5" r:id="rId3"/>
    <sheet name="辛普森悖论" sheetId="6" r:id="rId4"/>
  </sheets>
  <definedNames>
    <definedName name="_xlnm._FilterDatabase" localSheetId="1" hidden="1">leiji!$A$1:$BC$53</definedName>
    <definedName name="_xlnm._FilterDatabase" localSheetId="0" hidden="1">Summary!$A$2:$AE$28</definedName>
  </definedNames>
  <calcPr calcId="191029"/>
</workbook>
</file>

<file path=xl/calcChain.xml><?xml version="1.0" encoding="utf-8"?>
<calcChain xmlns="http://schemas.openxmlformats.org/spreadsheetml/2006/main">
  <c r="AB3" i="2" l="1"/>
  <c r="G11" i="6"/>
  <c r="E11" i="6"/>
  <c r="C11" i="6"/>
  <c r="D11" i="6" s="1"/>
  <c r="B11" i="6"/>
  <c r="H11" i="6" s="1"/>
  <c r="I10" i="6"/>
  <c r="H10" i="6"/>
  <c r="G10" i="6"/>
  <c r="D10" i="6"/>
  <c r="I9" i="6"/>
  <c r="H9" i="6"/>
  <c r="G9" i="6"/>
  <c r="D9" i="6"/>
  <c r="M3" i="6"/>
  <c r="M2" i="6"/>
  <c r="L3" i="6"/>
  <c r="L2" i="6"/>
  <c r="I3" i="6"/>
  <c r="I2" i="6"/>
  <c r="G4" i="6"/>
  <c r="I4" i="6" s="1"/>
  <c r="D3" i="6"/>
  <c r="D2" i="6"/>
  <c r="C4" i="6"/>
  <c r="M4" i="6" s="1"/>
  <c r="B4" i="6"/>
  <c r="E4" i="5"/>
  <c r="C4" i="5"/>
  <c r="D4" i="5"/>
  <c r="B4" i="5"/>
  <c r="L4" i="6" l="1"/>
  <c r="N4" i="6" s="1"/>
  <c r="J10" i="6"/>
  <c r="J9" i="6"/>
  <c r="I11" i="6"/>
  <c r="J11" i="6" s="1"/>
  <c r="N3" i="6"/>
  <c r="E3" i="6" s="1"/>
  <c r="F3" i="6" s="1"/>
  <c r="N2" i="6"/>
  <c r="D4" i="6"/>
  <c r="E2" i="6"/>
  <c r="F2" i="6" s="1"/>
  <c r="J2" i="6"/>
  <c r="J3" i="6"/>
  <c r="K3" i="6" s="1"/>
  <c r="BD3" i="4"/>
  <c r="AZ3" i="4"/>
  <c r="AV3" i="4"/>
  <c r="AU3" i="4"/>
  <c r="J4" i="6" l="1"/>
  <c r="K4" i="6" s="1"/>
  <c r="K2" i="6"/>
  <c r="E4" i="6"/>
  <c r="F4" i="6" s="1"/>
  <c r="AK3" i="4"/>
  <c r="AX3" i="4" l="1"/>
  <c r="AB28" i="2" l="1"/>
  <c r="AC28" i="2" s="1"/>
  <c r="AB27" i="2"/>
  <c r="AC27" i="2" s="1"/>
  <c r="AB22" i="2"/>
  <c r="AC22" i="2" s="1"/>
  <c r="AB21" i="2"/>
  <c r="AC21" i="2" s="1"/>
  <c r="AB6" i="2"/>
  <c r="AC6" i="2" s="1"/>
  <c r="AB7" i="2"/>
  <c r="AC7" i="2" s="1"/>
  <c r="AB8" i="2"/>
  <c r="AC8" i="2" s="1"/>
  <c r="AB20" i="2"/>
  <c r="AC20" i="2" s="1"/>
  <c r="AB19" i="2"/>
  <c r="AC19" i="2" s="1"/>
  <c r="AB9" i="2"/>
  <c r="AC9" i="2" s="1"/>
  <c r="AB16" i="2"/>
  <c r="AC16" i="2" s="1"/>
  <c r="AB15" i="2"/>
  <c r="AC15" i="2" s="1"/>
  <c r="AB18" i="2"/>
  <c r="AC18" i="2" s="1"/>
  <c r="AB17" i="2"/>
  <c r="AC17" i="2" s="1"/>
  <c r="AB11" i="2"/>
  <c r="AC11" i="2" s="1"/>
  <c r="AB10" i="2"/>
  <c r="AC10" i="2" s="1"/>
  <c r="AB13" i="2"/>
  <c r="AC13" i="2" s="1"/>
  <c r="AB12" i="2"/>
  <c r="AC12" i="2" s="1"/>
  <c r="AC3" i="2"/>
  <c r="AB4" i="2"/>
  <c r="AC4" i="2" s="1"/>
  <c r="AB14" i="2"/>
  <c r="AC14" i="2" s="1"/>
  <c r="AB23" i="2"/>
  <c r="AC23" i="2" s="1"/>
  <c r="AB25" i="2"/>
  <c r="AC25" i="2" s="1"/>
  <c r="AB24" i="2"/>
  <c r="AC24" i="2" s="1"/>
  <c r="AB5" i="2"/>
  <c r="AC5" i="2" s="1"/>
  <c r="AB26" i="2"/>
  <c r="AC26" i="2" s="1"/>
  <c r="AG4" i="4" l="1"/>
  <c r="N2" i="4" l="1"/>
  <c r="P4" i="4" l="1"/>
  <c r="AE3" i="4"/>
  <c r="AL3" i="4"/>
  <c r="X5" i="4" l="1"/>
  <c r="X7" i="4"/>
  <c r="X9" i="4"/>
  <c r="X11" i="4"/>
  <c r="X13" i="4"/>
  <c r="X15" i="4"/>
  <c r="X17" i="4"/>
  <c r="X19" i="4"/>
  <c r="X21" i="4"/>
  <c r="X23" i="4"/>
  <c r="X25" i="4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3" i="4"/>
  <c r="W3" i="4"/>
  <c r="P2" i="4"/>
  <c r="AE2" i="4" l="1"/>
  <c r="W5" i="4"/>
  <c r="W7" i="4"/>
  <c r="W9" i="4"/>
  <c r="W11" i="4"/>
  <c r="W13" i="4"/>
  <c r="W15" i="4"/>
  <c r="W17" i="4"/>
  <c r="W19" i="4"/>
  <c r="W21" i="4"/>
  <c r="W23" i="4"/>
  <c r="W25" i="4"/>
  <c r="W27" i="4"/>
  <c r="W29" i="4"/>
  <c r="W31" i="4"/>
  <c r="W33" i="4"/>
  <c r="W35" i="4"/>
  <c r="W37" i="4"/>
  <c r="W39" i="4"/>
  <c r="W41" i="4"/>
  <c r="W43" i="4"/>
  <c r="W45" i="4"/>
  <c r="W47" i="4"/>
  <c r="W49" i="4"/>
  <c r="W51" i="4"/>
  <c r="W53" i="4"/>
  <c r="N3" i="4"/>
  <c r="O3" i="4" s="1"/>
  <c r="AD42" i="4" l="1"/>
  <c r="D3" i="4"/>
  <c r="C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P3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AF3" i="4" l="1"/>
  <c r="AM3" i="4"/>
  <c r="AG2" i="4"/>
  <c r="AN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2" i="4"/>
  <c r="R2" i="4"/>
  <c r="S3" i="4" s="1"/>
  <c r="AF2" i="4"/>
  <c r="AL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3" i="4"/>
  <c r="AD44" i="4"/>
  <c r="AD45" i="4"/>
  <c r="AD46" i="4"/>
  <c r="AD47" i="4"/>
  <c r="AD48" i="4"/>
  <c r="AD49" i="4"/>
  <c r="AD50" i="4"/>
  <c r="AD51" i="4"/>
  <c r="AD52" i="4"/>
  <c r="AD53" i="4"/>
  <c r="AD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2" i="4"/>
  <c r="AM4" i="4"/>
  <c r="AE40" i="4" l="1"/>
  <c r="AF40" i="4"/>
  <c r="AG40" i="4"/>
  <c r="AL40" i="4"/>
  <c r="AM40" i="4"/>
  <c r="AN40" i="4"/>
  <c r="AE41" i="4"/>
  <c r="AF41" i="4"/>
  <c r="AG41" i="4"/>
  <c r="AL41" i="4"/>
  <c r="AM41" i="4"/>
  <c r="AN41" i="4"/>
  <c r="AE42" i="4"/>
  <c r="AF42" i="4"/>
  <c r="AG42" i="4"/>
  <c r="AL42" i="4"/>
  <c r="AM42" i="4"/>
  <c r="AN42" i="4"/>
  <c r="AE43" i="4"/>
  <c r="AF43" i="4"/>
  <c r="AG43" i="4"/>
  <c r="AL43" i="4"/>
  <c r="AM43" i="4"/>
  <c r="AN43" i="4"/>
  <c r="AE44" i="4"/>
  <c r="AF44" i="4"/>
  <c r="AG44" i="4"/>
  <c r="AL44" i="4"/>
  <c r="AM44" i="4"/>
  <c r="AN44" i="4"/>
  <c r="AE45" i="4"/>
  <c r="AF45" i="4"/>
  <c r="AG45" i="4"/>
  <c r="AL45" i="4"/>
  <c r="AM45" i="4"/>
  <c r="AN45" i="4"/>
  <c r="AE46" i="4"/>
  <c r="AF46" i="4"/>
  <c r="AG46" i="4"/>
  <c r="AL46" i="4"/>
  <c r="AM46" i="4"/>
  <c r="AN46" i="4"/>
  <c r="AE47" i="4"/>
  <c r="AF47" i="4"/>
  <c r="AG47" i="4"/>
  <c r="AL47" i="4"/>
  <c r="AM47" i="4"/>
  <c r="AN47" i="4"/>
  <c r="AE48" i="4"/>
  <c r="AF48" i="4"/>
  <c r="AG48" i="4"/>
  <c r="AL48" i="4"/>
  <c r="AM48" i="4"/>
  <c r="AN48" i="4"/>
  <c r="AE49" i="4"/>
  <c r="AF49" i="4"/>
  <c r="AG49" i="4"/>
  <c r="AL49" i="4"/>
  <c r="AM49" i="4"/>
  <c r="AN49" i="4"/>
  <c r="AE50" i="4"/>
  <c r="AF50" i="4"/>
  <c r="AG50" i="4"/>
  <c r="AL50" i="4"/>
  <c r="AM50" i="4"/>
  <c r="AN50" i="4"/>
  <c r="AE51" i="4"/>
  <c r="AF51" i="4"/>
  <c r="AG51" i="4"/>
  <c r="AL51" i="4"/>
  <c r="AM51" i="4"/>
  <c r="AN51" i="4"/>
  <c r="AE52" i="4"/>
  <c r="AF52" i="4"/>
  <c r="AG52" i="4"/>
  <c r="AL52" i="4"/>
  <c r="AM52" i="4"/>
  <c r="AN52" i="4"/>
  <c r="AE53" i="4"/>
  <c r="AF53" i="4"/>
  <c r="AG53" i="4"/>
  <c r="AL53" i="4"/>
  <c r="AM53" i="4"/>
  <c r="AN53" i="4"/>
  <c r="AM2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Q47" i="4" l="1"/>
  <c r="AE36" i="4" l="1"/>
  <c r="AF36" i="4"/>
  <c r="AG36" i="4"/>
  <c r="AE37" i="4"/>
  <c r="AF37" i="4"/>
  <c r="AG37" i="4"/>
  <c r="AE38" i="4"/>
  <c r="AF38" i="4"/>
  <c r="AG38" i="4"/>
  <c r="AE39" i="4"/>
  <c r="AF39" i="4"/>
  <c r="AG39" i="4"/>
  <c r="AL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E4" i="4"/>
  <c r="AF4" i="4"/>
  <c r="AE5" i="4"/>
  <c r="AF5" i="4"/>
  <c r="AG5" i="4"/>
  <c r="AE6" i="4"/>
  <c r="AF6" i="4"/>
  <c r="AG6" i="4"/>
  <c r="AE7" i="4"/>
  <c r="AF7" i="4"/>
  <c r="AG7" i="4"/>
  <c r="AE8" i="4"/>
  <c r="AF8" i="4"/>
  <c r="AG8" i="4"/>
  <c r="AE9" i="4"/>
  <c r="AF9" i="4"/>
  <c r="AG9" i="4"/>
  <c r="AE10" i="4"/>
  <c r="AF10" i="4"/>
  <c r="AG10" i="4"/>
  <c r="AE11" i="4"/>
  <c r="AF11" i="4"/>
  <c r="AG11" i="4"/>
  <c r="AE12" i="4"/>
  <c r="AF12" i="4"/>
  <c r="AG12" i="4"/>
  <c r="AE13" i="4"/>
  <c r="AF13" i="4"/>
  <c r="AG13" i="4"/>
  <c r="AE14" i="4"/>
  <c r="AF14" i="4"/>
  <c r="AG14" i="4"/>
  <c r="AE15" i="4"/>
  <c r="AF15" i="4"/>
  <c r="AG15" i="4"/>
  <c r="AE16" i="4"/>
  <c r="AF16" i="4"/>
  <c r="AG16" i="4"/>
  <c r="AE17" i="4"/>
  <c r="AF17" i="4"/>
  <c r="AG17" i="4"/>
  <c r="AE18" i="4"/>
  <c r="AF18" i="4"/>
  <c r="AG18" i="4"/>
  <c r="AE19" i="4"/>
  <c r="AF19" i="4"/>
  <c r="AG19" i="4"/>
  <c r="AE20" i="4"/>
  <c r="AF20" i="4"/>
  <c r="AG20" i="4"/>
  <c r="AE21" i="4"/>
  <c r="AF21" i="4"/>
  <c r="AG21" i="4"/>
  <c r="AE22" i="4"/>
  <c r="AF22" i="4"/>
  <c r="AG22" i="4"/>
  <c r="AE23" i="4"/>
  <c r="AF23" i="4"/>
  <c r="AG23" i="4"/>
  <c r="AE24" i="4"/>
  <c r="AF24" i="4"/>
  <c r="AG24" i="4"/>
  <c r="AE25" i="4"/>
  <c r="AF25" i="4"/>
  <c r="AG25" i="4"/>
  <c r="AE26" i="4"/>
  <c r="AF26" i="4"/>
  <c r="AG26" i="4"/>
  <c r="AE27" i="4"/>
  <c r="AF27" i="4"/>
  <c r="AG27" i="4"/>
  <c r="AE28" i="4"/>
  <c r="AF28" i="4"/>
  <c r="AG28" i="4"/>
  <c r="AE29" i="4"/>
  <c r="AF29" i="4"/>
  <c r="AG29" i="4"/>
  <c r="AE30" i="4"/>
  <c r="AF30" i="4"/>
  <c r="AG30" i="4"/>
  <c r="AE31" i="4"/>
  <c r="AF31" i="4"/>
  <c r="AG31" i="4"/>
  <c r="AE32" i="4"/>
  <c r="AF32" i="4"/>
  <c r="AG32" i="4"/>
  <c r="AE33" i="4"/>
  <c r="AF33" i="4"/>
  <c r="AG33" i="4"/>
  <c r="AE34" i="4"/>
  <c r="AF34" i="4"/>
  <c r="AG34" i="4"/>
  <c r="AE35" i="4"/>
  <c r="AF35" i="4"/>
  <c r="AG35" i="4"/>
  <c r="O47" i="4"/>
  <c r="N4" i="4"/>
  <c r="N5" i="4"/>
  <c r="N6" i="4"/>
  <c r="N7" i="4"/>
  <c r="N8" i="4"/>
  <c r="N9" i="4"/>
  <c r="O41" i="4" s="1"/>
  <c r="AJ41" i="4" s="1"/>
  <c r="AK41" i="4" s="1"/>
  <c r="Q41" i="4"/>
  <c r="N10" i="4"/>
  <c r="N11" i="4"/>
  <c r="O43" i="4" s="1"/>
  <c r="AJ43" i="4" s="1"/>
  <c r="AK43" i="4" s="1"/>
  <c r="Q43" i="4"/>
  <c r="AQ43" i="4" s="1"/>
  <c r="AR43" i="4" s="1"/>
  <c r="N12" i="4"/>
  <c r="N13" i="4"/>
  <c r="N14" i="4"/>
  <c r="N15" i="4"/>
  <c r="N16" i="4"/>
  <c r="N17" i="4"/>
  <c r="N18" i="4"/>
  <c r="N19" i="4"/>
  <c r="N20" i="4"/>
  <c r="N21" i="4"/>
  <c r="O45" i="4" s="1"/>
  <c r="AJ45" i="4" s="1"/>
  <c r="AK45" i="4" s="1"/>
  <c r="Q45" i="4"/>
  <c r="N22" i="4"/>
  <c r="N23" i="4"/>
  <c r="N24" i="4"/>
  <c r="N25" i="4"/>
  <c r="N26" i="4"/>
  <c r="N27" i="4"/>
  <c r="N28" i="4"/>
  <c r="N29" i="4"/>
  <c r="N30" i="4"/>
  <c r="N31" i="4"/>
  <c r="O53" i="4" s="1"/>
  <c r="Q53" i="4"/>
  <c r="AQ53" i="4" s="1"/>
  <c r="AR53" i="4" s="1"/>
  <c r="N32" i="4"/>
  <c r="N33" i="4"/>
  <c r="O51" i="4" s="1"/>
  <c r="AJ51" i="4" s="1"/>
  <c r="AK51" i="4" s="1"/>
  <c r="Q51" i="4"/>
  <c r="N34" i="4"/>
  <c r="N35" i="4"/>
  <c r="N36" i="4"/>
  <c r="N37" i="4"/>
  <c r="N38" i="4"/>
  <c r="N39" i="4"/>
  <c r="O49" i="4" s="1"/>
  <c r="AJ49" i="4" s="1"/>
  <c r="AK49" i="4" s="1"/>
  <c r="Q49" i="4"/>
  <c r="AQ49" i="4" s="1"/>
  <c r="AR49" i="4" s="1"/>
  <c r="AJ53" i="4" l="1"/>
  <c r="AK53" i="4" s="1"/>
  <c r="AT43" i="4"/>
  <c r="AT49" i="4"/>
  <c r="AS49" i="4"/>
  <c r="AS43" i="4"/>
  <c r="S49" i="4"/>
  <c r="S51" i="4"/>
  <c r="S45" i="4"/>
  <c r="S41" i="4"/>
  <c r="S53" i="4"/>
  <c r="S43" i="4"/>
  <c r="AI45" i="4"/>
  <c r="AH45" i="4"/>
  <c r="AU45" i="4" s="1"/>
  <c r="BC45" i="4" s="1"/>
  <c r="AP41" i="4"/>
  <c r="AO41" i="4"/>
  <c r="AH53" i="4"/>
  <c r="AI53" i="4"/>
  <c r="AI43" i="4"/>
  <c r="AH43" i="4"/>
  <c r="AU43" i="4" s="1"/>
  <c r="BC43" i="4" s="1"/>
  <c r="AO49" i="4"/>
  <c r="AW49" i="4" s="1"/>
  <c r="BA49" i="4" s="1"/>
  <c r="AP49" i="4"/>
  <c r="AP53" i="4"/>
  <c r="AO53" i="4"/>
  <c r="AW53" i="4" s="1"/>
  <c r="BA53" i="4" s="1"/>
  <c r="AO43" i="4"/>
  <c r="AW43" i="4" s="1"/>
  <c r="BA43" i="4" s="1"/>
  <c r="AP43" i="4"/>
  <c r="AH49" i="4"/>
  <c r="AU49" i="4" s="1"/>
  <c r="BC49" i="4" s="1"/>
  <c r="AI49" i="4"/>
  <c r="AI51" i="4"/>
  <c r="AH51" i="4"/>
  <c r="AU51" i="4" s="1"/>
  <c r="BC51" i="4" s="1"/>
  <c r="AH41" i="4"/>
  <c r="AU41" i="4" s="1"/>
  <c r="BC41" i="4" s="1"/>
  <c r="AI41" i="4"/>
  <c r="AO51" i="4"/>
  <c r="AP51" i="4"/>
  <c r="AO45" i="4"/>
  <c r="AP45" i="4"/>
  <c r="AQ51" i="4"/>
  <c r="AR51" i="4" s="1"/>
  <c r="AQ45" i="4"/>
  <c r="AQ41" i="4"/>
  <c r="Q7" i="4"/>
  <c r="AQ7" i="4" s="1"/>
  <c r="AR7" i="4" s="1"/>
  <c r="Q39" i="4"/>
  <c r="AQ39" i="4" s="1"/>
  <c r="AR39" i="4" s="1"/>
  <c r="Q31" i="4"/>
  <c r="AQ31" i="4" s="1"/>
  <c r="AR31" i="4" s="1"/>
  <c r="S35" i="4"/>
  <c r="S29" i="4"/>
  <c r="S21" i="4"/>
  <c r="S17" i="4"/>
  <c r="S15" i="4"/>
  <c r="S39" i="4"/>
  <c r="S23" i="4"/>
  <c r="AH33" i="4"/>
  <c r="AH21" i="4"/>
  <c r="AH17" i="4"/>
  <c r="AP39" i="4"/>
  <c r="AI39" i="4"/>
  <c r="S31" i="4"/>
  <c r="Q17" i="4"/>
  <c r="AQ17" i="4" s="1"/>
  <c r="AR17" i="4" s="1"/>
  <c r="S9" i="4"/>
  <c r="S5" i="4"/>
  <c r="AO13" i="4"/>
  <c r="S37" i="4"/>
  <c r="S33" i="4"/>
  <c r="S25" i="4"/>
  <c r="S7" i="4"/>
  <c r="AP37" i="4"/>
  <c r="S13" i="4"/>
  <c r="AP33" i="4"/>
  <c r="AO5" i="4"/>
  <c r="AI37" i="4"/>
  <c r="AP27" i="4"/>
  <c r="AP19" i="4"/>
  <c r="AO9" i="4"/>
  <c r="Q33" i="4"/>
  <c r="AQ33" i="4" s="1"/>
  <c r="AR33" i="4" s="1"/>
  <c r="Q29" i="4"/>
  <c r="AQ29" i="4" s="1"/>
  <c r="AR29" i="4" s="1"/>
  <c r="Q25" i="4"/>
  <c r="AQ25" i="4" s="1"/>
  <c r="AR25" i="4" s="1"/>
  <c r="Q15" i="4"/>
  <c r="AQ15" i="4" s="1"/>
  <c r="AR15" i="4" s="1"/>
  <c r="Q11" i="4"/>
  <c r="AQ11" i="4" s="1"/>
  <c r="AR11" i="4" s="1"/>
  <c r="Q13" i="4"/>
  <c r="AQ13" i="4" s="1"/>
  <c r="AR13" i="4" s="1"/>
  <c r="Q9" i="4"/>
  <c r="AQ9" i="4" s="1"/>
  <c r="AR9" i="4" s="1"/>
  <c r="O39" i="4"/>
  <c r="AJ39" i="4" s="1"/>
  <c r="AK39" i="4" s="1"/>
  <c r="O23" i="4"/>
  <c r="AJ23" i="4" s="1"/>
  <c r="AK23" i="4" s="1"/>
  <c r="Q19" i="4"/>
  <c r="AQ19" i="4" s="1"/>
  <c r="AR19" i="4" s="1"/>
  <c r="O15" i="4"/>
  <c r="AJ15" i="4" s="1"/>
  <c r="AK15" i="4" s="1"/>
  <c r="O11" i="4"/>
  <c r="AJ11" i="4" s="1"/>
  <c r="AK11" i="4" s="1"/>
  <c r="O29" i="4"/>
  <c r="AJ29" i="4" s="1"/>
  <c r="AK29" i="4" s="1"/>
  <c r="Q21" i="4"/>
  <c r="AQ21" i="4" s="1"/>
  <c r="AR21" i="4" s="1"/>
  <c r="O5" i="4"/>
  <c r="AJ5" i="4" s="1"/>
  <c r="AK5" i="4" s="1"/>
  <c r="Q23" i="4"/>
  <c r="AQ23" i="4" s="1"/>
  <c r="AR23" i="4" s="1"/>
  <c r="O21" i="4"/>
  <c r="AJ21" i="4" s="1"/>
  <c r="AK21" i="4" s="1"/>
  <c r="Q37" i="4"/>
  <c r="AQ37" i="4" s="1"/>
  <c r="AR37" i="4" s="1"/>
  <c r="O35" i="4"/>
  <c r="AJ35" i="4" s="1"/>
  <c r="AK35" i="4" s="1"/>
  <c r="Q27" i="4"/>
  <c r="AQ27" i="4" s="1"/>
  <c r="AR27" i="4" s="1"/>
  <c r="O27" i="4"/>
  <c r="AJ27" i="4" s="1"/>
  <c r="AK27" i="4" s="1"/>
  <c r="O25" i="4"/>
  <c r="AJ25" i="4" s="1"/>
  <c r="AK25" i="4" s="1"/>
  <c r="O7" i="4"/>
  <c r="AJ7" i="4" s="1"/>
  <c r="AK7" i="4" s="1"/>
  <c r="AH25" i="4"/>
  <c r="AI7" i="4"/>
  <c r="AO29" i="4"/>
  <c r="AO17" i="4"/>
  <c r="S19" i="4"/>
  <c r="AH27" i="4"/>
  <c r="AI9" i="4"/>
  <c r="AP35" i="4"/>
  <c r="O37" i="4"/>
  <c r="AJ37" i="4" s="1"/>
  <c r="AK37" i="4" s="1"/>
  <c r="Q35" i="4"/>
  <c r="AQ35" i="4" s="1"/>
  <c r="AR35" i="4" s="1"/>
  <c r="O31" i="4"/>
  <c r="AJ31" i="4" s="1"/>
  <c r="S27" i="4"/>
  <c r="O13" i="4"/>
  <c r="AJ13" i="4" s="1"/>
  <c r="AK13" i="4" s="1"/>
  <c r="S11" i="4"/>
  <c r="Q5" i="4"/>
  <c r="AQ5" i="4" s="1"/>
  <c r="AR5" i="4" s="1"/>
  <c r="AI5" i="4"/>
  <c r="AO37" i="4"/>
  <c r="AO21" i="4"/>
  <c r="AH37" i="4"/>
  <c r="AH39" i="4"/>
  <c r="AH35" i="4"/>
  <c r="AH29" i="4"/>
  <c r="AH13" i="4"/>
  <c r="AI31" i="4"/>
  <c r="AI29" i="4"/>
  <c r="AI25" i="4"/>
  <c r="AI15" i="4"/>
  <c r="AI13" i="4"/>
  <c r="AH9" i="4"/>
  <c r="AO31" i="4"/>
  <c r="AP11" i="4"/>
  <c r="AI33" i="4"/>
  <c r="AI23" i="4"/>
  <c r="AI21" i="4"/>
  <c r="AI17" i="4"/>
  <c r="AH11" i="4"/>
  <c r="AH5" i="4"/>
  <c r="AO27" i="4"/>
  <c r="AO25" i="4"/>
  <c r="AO19" i="4"/>
  <c r="AP15" i="4"/>
  <c r="AP13" i="4"/>
  <c r="AP7" i="4"/>
  <c r="AP5" i="4"/>
  <c r="AO11" i="4"/>
  <c r="AH19" i="4"/>
  <c r="AO35" i="4"/>
  <c r="AP29" i="4"/>
  <c r="AP23" i="4"/>
  <c r="AP21" i="4"/>
  <c r="AO33" i="4"/>
  <c r="AP31" i="4"/>
  <c r="AO39" i="4"/>
  <c r="AO23" i="4"/>
  <c r="AO15" i="4"/>
  <c r="AO7" i="4"/>
  <c r="AP25" i="4"/>
  <c r="AP17" i="4"/>
  <c r="AP9" i="4"/>
  <c r="AH31" i="4"/>
  <c r="AH23" i="4"/>
  <c r="AH15" i="4"/>
  <c r="AH7" i="4"/>
  <c r="AI35" i="4"/>
  <c r="AI27" i="4"/>
  <c r="AI19" i="4"/>
  <c r="AI11" i="4"/>
  <c r="O33" i="4"/>
  <c r="AJ33" i="4" s="1"/>
  <c r="AK33" i="4" s="1"/>
  <c r="AV33" i="4" s="1"/>
  <c r="O19" i="4"/>
  <c r="AJ19" i="4" s="1"/>
  <c r="AK19" i="4" s="1"/>
  <c r="O17" i="4"/>
  <c r="O9" i="4"/>
  <c r="AJ9" i="4" s="1"/>
  <c r="AK9" i="4" s="1"/>
  <c r="AK31" i="4" l="1"/>
  <c r="AV31" i="4" s="1"/>
  <c r="AU31" i="4"/>
  <c r="BC31" i="4" s="1"/>
  <c r="AJ17" i="4"/>
  <c r="AK17" i="4" s="1"/>
  <c r="AV19" i="4"/>
  <c r="BD19" i="4" s="1"/>
  <c r="AV7" i="4"/>
  <c r="BD7" i="4" s="1"/>
  <c r="AV43" i="4"/>
  <c r="AZ43" i="4" s="1"/>
  <c r="AV53" i="4"/>
  <c r="BD53" i="4" s="1"/>
  <c r="AT53" i="4"/>
  <c r="AV35" i="4"/>
  <c r="BD35" i="4" s="1"/>
  <c r="AV5" i="4"/>
  <c r="AZ5" i="4" s="1"/>
  <c r="AV15" i="4"/>
  <c r="AZ15" i="4" s="1"/>
  <c r="AV9" i="4"/>
  <c r="AZ9" i="4" s="1"/>
  <c r="AV25" i="4"/>
  <c r="AZ25" i="4" s="1"/>
  <c r="AU53" i="4"/>
  <c r="BC53" i="4" s="1"/>
  <c r="AS53" i="4"/>
  <c r="AX53" i="4"/>
  <c r="BB53" i="4" s="1"/>
  <c r="AV41" i="4"/>
  <c r="BD41" i="4" s="1"/>
  <c r="AX43" i="4"/>
  <c r="BB43" i="4" s="1"/>
  <c r="AV27" i="4"/>
  <c r="AV21" i="4"/>
  <c r="AV29" i="4"/>
  <c r="AV23" i="4"/>
  <c r="AV49" i="4"/>
  <c r="AV51" i="4"/>
  <c r="BD33" i="4"/>
  <c r="AZ33" i="4"/>
  <c r="AV13" i="4"/>
  <c r="AV37" i="4"/>
  <c r="AV11" i="4"/>
  <c r="AV39" i="4"/>
  <c r="AX49" i="4"/>
  <c r="BB49" i="4" s="1"/>
  <c r="AV45" i="4"/>
  <c r="AT5" i="4"/>
  <c r="AX5" i="4"/>
  <c r="BB5" i="4" s="1"/>
  <c r="AT37" i="4"/>
  <c r="AX37" i="4"/>
  <c r="BB37" i="4" s="1"/>
  <c r="AT21" i="4"/>
  <c r="AX21" i="4"/>
  <c r="BB21" i="4" s="1"/>
  <c r="AT19" i="4"/>
  <c r="AX19" i="4"/>
  <c r="BB19" i="4" s="1"/>
  <c r="AT13" i="4"/>
  <c r="AX13" i="4"/>
  <c r="BB13" i="4" s="1"/>
  <c r="AT29" i="4"/>
  <c r="AX29" i="4"/>
  <c r="BB29" i="4" s="1"/>
  <c r="AT39" i="4"/>
  <c r="AX39" i="4"/>
  <c r="BB39" i="4" s="1"/>
  <c r="AT51" i="4"/>
  <c r="AX51" i="4"/>
  <c r="BB51" i="4" s="1"/>
  <c r="AT11" i="4"/>
  <c r="AX11" i="4"/>
  <c r="BB11" i="4" s="1"/>
  <c r="AX17" i="4"/>
  <c r="BB17" i="4" s="1"/>
  <c r="AT27" i="4"/>
  <c r="AX27" i="4"/>
  <c r="BB27" i="4" s="1"/>
  <c r="AT23" i="4"/>
  <c r="AX23" i="4"/>
  <c r="BB23" i="4" s="1"/>
  <c r="AT15" i="4"/>
  <c r="AX15" i="4"/>
  <c r="BB15" i="4" s="1"/>
  <c r="AT35" i="4"/>
  <c r="AX35" i="4"/>
  <c r="BB35" i="4" s="1"/>
  <c r="AT33" i="4"/>
  <c r="AX33" i="4"/>
  <c r="BB33" i="4" s="1"/>
  <c r="AT7" i="4"/>
  <c r="AX7" i="4"/>
  <c r="BB7" i="4" s="1"/>
  <c r="AT9" i="4"/>
  <c r="AX9" i="4"/>
  <c r="BB9" i="4" s="1"/>
  <c r="AT25" i="4"/>
  <c r="AX25" i="4"/>
  <c r="BB25" i="4" s="1"/>
  <c r="AX31" i="4"/>
  <c r="BB31" i="4" s="1"/>
  <c r="AS45" i="4"/>
  <c r="AR45" i="4"/>
  <c r="AS41" i="4"/>
  <c r="AR41" i="4"/>
  <c r="AY41" i="4"/>
  <c r="AY49" i="4"/>
  <c r="AY51" i="4"/>
  <c r="AY45" i="4"/>
  <c r="AY43" i="4"/>
  <c r="AS37" i="4"/>
  <c r="AS21" i="4"/>
  <c r="AS39" i="4"/>
  <c r="AS29" i="4"/>
  <c r="AS13" i="4"/>
  <c r="AS19" i="4"/>
  <c r="AS9" i="4"/>
  <c r="AS25" i="4"/>
  <c r="AS31" i="4"/>
  <c r="AS11" i="4"/>
  <c r="AS5" i="4"/>
  <c r="AS35" i="4"/>
  <c r="AS33" i="4"/>
  <c r="AS7" i="4"/>
  <c r="AW51" i="4"/>
  <c r="BA51" i="4" s="1"/>
  <c r="AS51" i="4"/>
  <c r="AS27" i="4"/>
  <c r="AS23" i="4"/>
  <c r="AS15" i="4"/>
  <c r="AW41" i="4"/>
  <c r="BA41" i="4" s="1"/>
  <c r="AW45" i="4"/>
  <c r="BA45" i="4" s="1"/>
  <c r="AW17" i="4"/>
  <c r="BA17" i="4" s="1"/>
  <c r="AU33" i="4"/>
  <c r="BC33" i="4" s="1"/>
  <c r="AW27" i="4"/>
  <c r="BA27" i="4" s="1"/>
  <c r="AW13" i="4"/>
  <c r="BA13" i="4" s="1"/>
  <c r="AW29" i="4"/>
  <c r="BA29" i="4" s="1"/>
  <c r="AU21" i="4"/>
  <c r="BC21" i="4" s="1"/>
  <c r="AW5" i="4"/>
  <c r="BA5" i="4" s="1"/>
  <c r="AU5" i="4"/>
  <c r="BC5" i="4" s="1"/>
  <c r="AW9" i="4"/>
  <c r="BA9" i="4" s="1"/>
  <c r="AU19" i="4"/>
  <c r="BC19" i="4" s="1"/>
  <c r="AU7" i="4"/>
  <c r="BC7" i="4" s="1"/>
  <c r="AU29" i="4"/>
  <c r="BC29" i="4" s="1"/>
  <c r="AW33" i="4"/>
  <c r="BA33" i="4" s="1"/>
  <c r="AW35" i="4"/>
  <c r="BA35" i="4" s="1"/>
  <c r="AU9" i="4"/>
  <c r="BC9" i="4" s="1"/>
  <c r="AU25" i="4"/>
  <c r="BC25" i="4" s="1"/>
  <c r="AU35" i="4"/>
  <c r="BC35" i="4" s="1"/>
  <c r="AW23" i="4"/>
  <c r="BA23" i="4" s="1"/>
  <c r="AW15" i="4"/>
  <c r="BA15" i="4" s="1"/>
  <c r="AU27" i="4"/>
  <c r="BC27" i="4" s="1"/>
  <c r="AU15" i="4"/>
  <c r="BC15" i="4" s="1"/>
  <c r="AW39" i="4"/>
  <c r="BA39" i="4" s="1"/>
  <c r="AW21" i="4"/>
  <c r="BA21" i="4" s="1"/>
  <c r="AU11" i="4"/>
  <c r="BC11" i="4" s="1"/>
  <c r="AW37" i="4"/>
  <c r="BA37" i="4" s="1"/>
  <c r="AW7" i="4"/>
  <c r="BA7" i="4" s="1"/>
  <c r="AU37" i="4"/>
  <c r="BC37" i="4" s="1"/>
  <c r="AW25" i="4"/>
  <c r="BA25" i="4" s="1"/>
  <c r="AU39" i="4"/>
  <c r="BC39" i="4" s="1"/>
  <c r="AU13" i="4"/>
  <c r="BC13" i="4" s="1"/>
  <c r="AW19" i="4"/>
  <c r="BA19" i="4" s="1"/>
  <c r="AW31" i="4"/>
  <c r="BA31" i="4" s="1"/>
  <c r="AW11" i="4"/>
  <c r="BA11" i="4" s="1"/>
  <c r="AU23" i="4"/>
  <c r="BC23" i="4" s="1"/>
  <c r="AJ3" i="4"/>
  <c r="AN3" i="4"/>
  <c r="AO3" i="4" s="1"/>
  <c r="AG3" i="4"/>
  <c r="AH3" i="4" s="1"/>
  <c r="S47" i="4"/>
  <c r="AT31" i="4" l="1"/>
  <c r="AS17" i="4"/>
  <c r="AV17" i="4"/>
  <c r="AT17" i="4"/>
  <c r="AU17" i="4"/>
  <c r="BC17" i="4" s="1"/>
  <c r="AZ19" i="4"/>
  <c r="AZ41" i="4"/>
  <c r="AZ35" i="4"/>
  <c r="BD25" i="4"/>
  <c r="AZ7" i="4"/>
  <c r="BD15" i="4"/>
  <c r="AY53" i="4"/>
  <c r="BD43" i="4"/>
  <c r="AZ53" i="4"/>
  <c r="BD5" i="4"/>
  <c r="BD9" i="4"/>
  <c r="BD39" i="4"/>
  <c r="AZ39" i="4"/>
  <c r="BD23" i="4"/>
  <c r="AZ23" i="4"/>
  <c r="BD11" i="4"/>
  <c r="AZ11" i="4"/>
  <c r="BD29" i="4"/>
  <c r="AZ29" i="4"/>
  <c r="BD31" i="4"/>
  <c r="AZ31" i="4"/>
  <c r="BD45" i="4"/>
  <c r="AZ45" i="4"/>
  <c r="BD37" i="4"/>
  <c r="AZ37" i="4"/>
  <c r="BD51" i="4"/>
  <c r="AZ51" i="4"/>
  <c r="BD21" i="4"/>
  <c r="AZ21" i="4"/>
  <c r="BD13" i="4"/>
  <c r="AZ13" i="4"/>
  <c r="BD49" i="4"/>
  <c r="AZ49" i="4"/>
  <c r="BD27" i="4"/>
  <c r="AZ27" i="4"/>
  <c r="AT45" i="4"/>
  <c r="AX45" i="4"/>
  <c r="BB45" i="4" s="1"/>
  <c r="AT41" i="4"/>
  <c r="AX41" i="4"/>
  <c r="BB41" i="4" s="1"/>
  <c r="AY13" i="4"/>
  <c r="AY11" i="4"/>
  <c r="AY27" i="4"/>
  <c r="AY25" i="4"/>
  <c r="AY29" i="4"/>
  <c r="AY5" i="4"/>
  <c r="AY37" i="4"/>
  <c r="AY9" i="4"/>
  <c r="AY7" i="4"/>
  <c r="AY31" i="4"/>
  <c r="AY23" i="4"/>
  <c r="AY19" i="4"/>
  <c r="AY39" i="4"/>
  <c r="AY15" i="4"/>
  <c r="AY35" i="4"/>
  <c r="AY21" i="4"/>
  <c r="AY33" i="4"/>
  <c r="BC3" i="4"/>
  <c r="AI3" i="4"/>
  <c r="AP3" i="4"/>
  <c r="AP47" i="4"/>
  <c r="AO47" i="4"/>
  <c r="AQ47" i="4"/>
  <c r="AR47" i="4" s="1"/>
  <c r="AI47" i="4"/>
  <c r="AH47" i="4"/>
  <c r="AJ47" i="4"/>
  <c r="AK47" i="4" s="1"/>
  <c r="AY17" i="4" l="1"/>
  <c r="BD17" i="4"/>
  <c r="AZ17" i="4"/>
  <c r="AV47" i="4"/>
  <c r="AT47" i="4"/>
  <c r="AX47" i="4"/>
  <c r="BB47" i="4" s="1"/>
  <c r="AY3" i="4"/>
  <c r="AS47" i="4"/>
  <c r="AU47" i="4"/>
  <c r="BC47" i="4" s="1"/>
  <c r="AW47" i="4"/>
  <c r="BA47" i="4" s="1"/>
  <c r="Q3" i="4"/>
  <c r="AQ3" i="4" s="1"/>
  <c r="AW3" i="4" s="1"/>
  <c r="AS3" i="4" l="1"/>
  <c r="AR3" i="4"/>
  <c r="BD47" i="4"/>
  <c r="AZ47" i="4"/>
  <c r="AY47" i="4"/>
  <c r="BA3" i="4"/>
  <c r="AT3" i="4" l="1"/>
  <c r="B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E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蓝色：tc
粉色：sales
绿色：ta</t>
        </r>
      </text>
    </comment>
  </commentList>
</comments>
</file>

<file path=xl/sharedStrings.xml><?xml version="1.0" encoding="utf-8"?>
<sst xmlns="http://schemas.openxmlformats.org/spreadsheetml/2006/main" count="409" uniqueCount="194">
  <si>
    <t>is_test</t>
    <phoneticPr fontId="4" type="noConversion"/>
  </si>
  <si>
    <t>用券量</t>
    <phoneticPr fontId="4" type="noConversion"/>
  </si>
  <si>
    <t>用券tc</t>
    <phoneticPr fontId="4" type="noConversion"/>
  </si>
  <si>
    <t>用券sales</t>
    <phoneticPr fontId="4" type="noConversion"/>
  </si>
  <si>
    <t>大盘tc</t>
    <phoneticPr fontId="4" type="noConversion"/>
  </si>
  <si>
    <t>大盘sales</t>
    <phoneticPr fontId="4" type="noConversion"/>
  </si>
  <si>
    <t>tc.per</t>
    <phoneticPr fontId="4" type="noConversion"/>
  </si>
  <si>
    <t>tc.liftup</t>
    <phoneticPr fontId="4" type="noConversion"/>
  </si>
  <si>
    <t>sales.per</t>
    <phoneticPr fontId="4" type="noConversion"/>
  </si>
  <si>
    <t>sales.liftup</t>
    <phoneticPr fontId="4" type="noConversion"/>
  </si>
  <si>
    <t>ta</t>
    <phoneticPr fontId="4" type="noConversion"/>
  </si>
  <si>
    <t>ta.liftup</t>
    <phoneticPr fontId="4" type="noConversion"/>
  </si>
  <si>
    <t>活动前期tc</t>
    <phoneticPr fontId="4" type="noConversion"/>
  </si>
  <si>
    <t>活动前期sales</t>
    <phoneticPr fontId="4" type="noConversion"/>
  </si>
  <si>
    <t>活动前期用券only_sales</t>
    <phoneticPr fontId="4" type="noConversion"/>
  </si>
  <si>
    <t>活动当期用券only_sales</t>
    <phoneticPr fontId="4" type="noConversion"/>
  </si>
  <si>
    <t>c</t>
    <phoneticPr fontId="4" type="noConversion"/>
  </si>
  <si>
    <t>c*</t>
    <phoneticPr fontId="4" type="noConversion"/>
  </si>
  <si>
    <t>r*</t>
    <phoneticPr fontId="4" type="noConversion"/>
  </si>
  <si>
    <t>y</t>
    <phoneticPr fontId="4" type="noConversion"/>
  </si>
  <si>
    <t>r</t>
    <phoneticPr fontId="4" type="noConversion"/>
  </si>
  <si>
    <t>c</t>
    <phoneticPr fontId="4" type="noConversion"/>
  </si>
  <si>
    <t>c*</t>
    <phoneticPr fontId="4" type="noConversion"/>
  </si>
  <si>
    <t>r*</t>
    <phoneticPr fontId="4" type="noConversion"/>
  </si>
  <si>
    <t>y</t>
    <phoneticPr fontId="4" type="noConversion"/>
  </si>
  <si>
    <t>r</t>
    <phoneticPr fontId="4" type="noConversion"/>
  </si>
  <si>
    <t>tc.abs</t>
    <phoneticPr fontId="4" type="noConversion"/>
  </si>
  <si>
    <t>sales.abs</t>
    <phoneticPr fontId="4" type="noConversion"/>
  </si>
  <si>
    <t>control</t>
  </si>
  <si>
    <t>test</t>
  </si>
  <si>
    <t>Weekday</t>
  </si>
  <si>
    <t>Weekend</t>
  </si>
  <si>
    <t>Weekday</t>
    <phoneticPr fontId="2" type="noConversion"/>
  </si>
  <si>
    <t>Weekend</t>
    <phoneticPr fontId="2" type="noConversion"/>
  </si>
  <si>
    <t>1.8 - 1.14</t>
    <phoneticPr fontId="2" type="noConversion"/>
  </si>
  <si>
    <t>1.8 - 1.12</t>
    <phoneticPr fontId="2" type="noConversion"/>
  </si>
  <si>
    <t>兵器库</t>
    <phoneticPr fontId="2" type="noConversion"/>
  </si>
  <si>
    <t>发券base</t>
    <phoneticPr fontId="4" type="noConversion"/>
  </si>
  <si>
    <t>Activity ID</t>
    <phoneticPr fontId="2" type="noConversion"/>
  </si>
  <si>
    <t>Activity</t>
    <phoneticPr fontId="2" type="noConversion"/>
  </si>
  <si>
    <t>活动</t>
    <phoneticPr fontId="2" type="noConversion"/>
  </si>
  <si>
    <t>日期</t>
    <phoneticPr fontId="2" type="noConversion"/>
  </si>
  <si>
    <t>Day</t>
    <phoneticPr fontId="2" type="noConversion"/>
  </si>
  <si>
    <t>发券base</t>
    <phoneticPr fontId="2" type="noConversion"/>
  </si>
  <si>
    <t>测试组TC</t>
    <phoneticPr fontId="2" type="noConversion"/>
  </si>
  <si>
    <t>用券TC</t>
    <phoneticPr fontId="2" type="noConversion"/>
  </si>
  <si>
    <t>I.TC 绝对值</t>
    <phoneticPr fontId="2" type="noConversion"/>
  </si>
  <si>
    <t>FreeRider TC%</t>
    <phoneticPr fontId="2" type="noConversion"/>
  </si>
  <si>
    <t>I.Sales 绝对值</t>
    <phoneticPr fontId="2" type="noConversion"/>
  </si>
  <si>
    <t>Incremental TC</t>
    <phoneticPr fontId="2" type="noConversion"/>
  </si>
  <si>
    <t>Incremental Sales</t>
    <phoneticPr fontId="2" type="noConversion"/>
  </si>
  <si>
    <t>FreeRider TC%</t>
    <phoneticPr fontId="2" type="noConversion"/>
  </si>
  <si>
    <t>TC abs/dapanTC</t>
    <phoneticPr fontId="4" type="noConversion"/>
  </si>
  <si>
    <t>Sales abs/dapan Sales</t>
    <phoneticPr fontId="4" type="noConversion"/>
  </si>
  <si>
    <t>活动前期用券only_tc</t>
    <phoneticPr fontId="4" type="noConversion"/>
  </si>
  <si>
    <t>活动当期用券only_tc</t>
    <phoneticPr fontId="4" type="noConversion"/>
  </si>
  <si>
    <t>活动前期ta</t>
    <phoneticPr fontId="4" type="noConversion"/>
  </si>
  <si>
    <t>活动前期用券only_ta</t>
    <phoneticPr fontId="4" type="noConversion"/>
  </si>
  <si>
    <t>用券ta</t>
    <phoneticPr fontId="4" type="noConversion"/>
  </si>
  <si>
    <t>t+1</t>
  </si>
  <si>
    <t>t+0</t>
  </si>
  <si>
    <t>1.9 - 1.12</t>
    <phoneticPr fontId="2" type="noConversion"/>
  </si>
  <si>
    <t>1.9 - 1.14</t>
    <phoneticPr fontId="2" type="noConversion"/>
  </si>
  <si>
    <t>end_date</t>
    <phoneticPr fontId="4" type="noConversion"/>
  </si>
  <si>
    <t>begin_date</t>
    <phoneticPr fontId="4" type="noConversion"/>
  </si>
  <si>
    <t>Control人数</t>
    <phoneticPr fontId="2" type="noConversion"/>
  </si>
  <si>
    <t>TC impact/大盘</t>
    <phoneticPr fontId="2" type="noConversion"/>
  </si>
  <si>
    <t>Sales impact/大盘</t>
    <phoneticPr fontId="2" type="noConversion"/>
  </si>
  <si>
    <t>活动前期tc_per_liftup</t>
    <phoneticPr fontId="4" type="noConversion"/>
  </si>
  <si>
    <t>I.tc简单修正</t>
    <phoneticPr fontId="4" type="noConversion"/>
  </si>
  <si>
    <t>I.sales简单修正</t>
  </si>
  <si>
    <t>I.sales简单修正</t>
    <phoneticPr fontId="4" type="noConversion"/>
  </si>
  <si>
    <t>Incremental TA</t>
    <phoneticPr fontId="2" type="noConversion"/>
  </si>
  <si>
    <t>I.ta</t>
    <phoneticPr fontId="4" type="noConversion"/>
  </si>
  <si>
    <t>I.sales</t>
    <phoneticPr fontId="4" type="noConversion"/>
  </si>
  <si>
    <t>I.tc</t>
    <phoneticPr fontId="4" type="noConversion"/>
  </si>
  <si>
    <t>活动前期sales_per_liftup</t>
    <phoneticPr fontId="4" type="noConversion"/>
  </si>
  <si>
    <t>I.ta简单修正</t>
  </si>
  <si>
    <t>I.ta简单修正</t>
    <phoneticPr fontId="4" type="noConversion"/>
  </si>
  <si>
    <t>tc.abs简单修正</t>
    <phoneticPr fontId="4" type="noConversion"/>
  </si>
  <si>
    <t>sales.abs简单修正</t>
    <phoneticPr fontId="4" type="noConversion"/>
  </si>
  <si>
    <t>tc/dapan简单修正</t>
  </si>
  <si>
    <t>tc/dapan简单修正</t>
    <phoneticPr fontId="4" type="noConversion"/>
  </si>
  <si>
    <t>sales/dapan简单修正</t>
  </si>
  <si>
    <t>sales/dapan简单修正</t>
    <phoneticPr fontId="4" type="noConversion"/>
  </si>
  <si>
    <t>FreeRider简单修正</t>
  </si>
  <si>
    <t>FreeRider简单修正</t>
    <phoneticPr fontId="4" type="noConversion"/>
  </si>
  <si>
    <t>I.tc简单修正</t>
  </si>
  <si>
    <t>I.sales.abs简单修正</t>
    <phoneticPr fontId="2" type="noConversion"/>
  </si>
  <si>
    <t>I.tc.abs简单修正</t>
    <phoneticPr fontId="2" type="noConversion"/>
  </si>
  <si>
    <t>tc</t>
    <phoneticPr fontId="4" type="noConversion"/>
  </si>
  <si>
    <t>sales</t>
    <phoneticPr fontId="4" type="noConversion"/>
  </si>
  <si>
    <t>total var. cost%</t>
  </si>
  <si>
    <t>Profit Impact</t>
  </si>
  <si>
    <t xml:space="preserve">Activated </t>
  </si>
  <si>
    <t>Sales Ranking</t>
  </si>
  <si>
    <t>Profit Ranking</t>
  </si>
  <si>
    <t>OP_abs</t>
  </si>
  <si>
    <t>ABC425201712</t>
  </si>
  <si>
    <t>ABC428201712</t>
  </si>
  <si>
    <t>ABC430201712</t>
  </si>
  <si>
    <t>ABC431201712</t>
  </si>
  <si>
    <t>ABC433201712</t>
  </si>
  <si>
    <t>ABC434201712</t>
  </si>
  <si>
    <t>ABC435201712</t>
  </si>
  <si>
    <t>ABC436201712</t>
  </si>
  <si>
    <t>ABC437201712</t>
  </si>
  <si>
    <t>ABC438201712</t>
  </si>
  <si>
    <t>ABC439201712</t>
  </si>
  <si>
    <t>ABC440201712</t>
  </si>
  <si>
    <t>ABC441201712</t>
  </si>
  <si>
    <t>ABC442201712</t>
  </si>
  <si>
    <t>ABC443201712</t>
  </si>
  <si>
    <t>ABC448201712</t>
  </si>
  <si>
    <t>ABC450201712</t>
  </si>
  <si>
    <t>ABC451201712</t>
  </si>
  <si>
    <t>ABC453201712</t>
  </si>
  <si>
    <t>ABC426201712</t>
  </si>
  <si>
    <t>ABC427201712</t>
  </si>
  <si>
    <t>ABC429201712</t>
  </si>
  <si>
    <t>ABC432201712</t>
  </si>
  <si>
    <t>ABC449201712</t>
  </si>
  <si>
    <t>ABC452201712</t>
  </si>
  <si>
    <t>ABC454201712</t>
  </si>
  <si>
    <t>ABC425201712招牌肉夹馍一份 5折</t>
  </si>
  <si>
    <t>招牌肉夹馍一份 5折</t>
  </si>
  <si>
    <t>ABC428201712招牌肉夹馍 买一送一</t>
  </si>
  <si>
    <t>招牌肉夹馍 买一送一</t>
  </si>
  <si>
    <t>ABC426201712招牌肉夹馍一份 5折</t>
  </si>
  <si>
    <t>ABC427201712招牌肉夹馍一份 5折</t>
  </si>
  <si>
    <t>ABC429201712招牌肉夹馍 买一送一</t>
  </si>
  <si>
    <t>ABC430201712购买招牌肉夹馍一份 赠人气麻辣凉皮一份</t>
  </si>
  <si>
    <t>购买招牌肉夹馍一份 赠人气麻辣凉皮一份</t>
  </si>
  <si>
    <t>ABC431201712购买招牌肉夹馍一份 赠人气麻辣凉皮一份</t>
  </si>
  <si>
    <t>ABC432201712购买招牌肉夹馍一份 赠人气麻辣凉皮一份</t>
  </si>
  <si>
    <t>ABC433201712小米凉糕 免费品尝一份</t>
  </si>
  <si>
    <t>小米凉糕 免费品尝一份</t>
  </si>
  <si>
    <t>ABC434201712小米凉糕 买一送一</t>
  </si>
  <si>
    <t>小米凉糕 买一送一</t>
  </si>
  <si>
    <t>ABC436201712麻酱凉皮一份 5折</t>
  </si>
  <si>
    <t>麻酱凉皮一份 5折</t>
  </si>
  <si>
    <t>ABC437201712麻酱凉皮 买一送一</t>
  </si>
  <si>
    <t>麻酱凉皮 买一送一</t>
  </si>
  <si>
    <t xml:space="preserve">ABC438201712蒜香鸡翅(四只)一份 5折 </t>
  </si>
  <si>
    <t xml:space="preserve">蒜香鸡翅(四只)一份 5折 </t>
  </si>
  <si>
    <t>ABC439201712蒜香鸡翅（四只） 买一送一</t>
  </si>
  <si>
    <t>蒜香鸡翅（四只） 买一送一</t>
  </si>
  <si>
    <t>ABC440201712锦绣炒饭一份 5折</t>
  </si>
  <si>
    <t>锦绣炒饭一份 5折</t>
  </si>
  <si>
    <t>ABC441201712锦绣炒饭 买一送一</t>
  </si>
  <si>
    <t>锦绣炒饭 买一送一</t>
  </si>
  <si>
    <t>ABC448201712儿童享免费 亲子套餐一份A002</t>
  </si>
  <si>
    <t>儿童享免费 亲子套餐一份A002</t>
  </si>
  <si>
    <t>ABC450201712亲子套餐 买一送一A002</t>
  </si>
  <si>
    <t>亲子套餐 买一送一A002</t>
  </si>
  <si>
    <t>ABC449201712儿童享免费 亲子套餐一份A002</t>
  </si>
  <si>
    <t xml:space="preserve">ABC451201712招牌肉夹馍普通版 免费升级为纯瘦肉版 </t>
  </si>
  <si>
    <t xml:space="preserve">招牌肉夹馍普通版 免费升级为纯瘦肉版 </t>
  </si>
  <si>
    <t xml:space="preserve">ABC453201712招牌肉夹馍普通版 免费升级为纯瘦肉版 </t>
  </si>
  <si>
    <t xml:space="preserve">ABC452201712招牌肉夹馍普通版 免费升级为纯瘦肉版 </t>
  </si>
  <si>
    <t>ABC442201712老卤肉酱干拌面一份 5折</t>
  </si>
  <si>
    <t>老卤肉酱干拌面一份 5折</t>
  </si>
  <si>
    <t>ABC443201712老卤肉酱干拌面 买一送一</t>
  </si>
  <si>
    <t>老卤肉酱干拌面 买一送一</t>
  </si>
  <si>
    <t>人气麻辣凉皮 买一送一</t>
  </si>
  <si>
    <t>人气麻辣凉皮一份 5折</t>
  </si>
  <si>
    <t xml:space="preserve">极品铁观音 免费品尝一份 </t>
  </si>
  <si>
    <t xml:space="preserve">ABC435201712极品铁观音 免费品尝一份 </t>
  </si>
  <si>
    <t>购卤水拼盘一份 减20元A003</t>
  </si>
  <si>
    <t>ABC454201712购卤水拼盘一份 减20元A003</t>
  </si>
  <si>
    <t>test</t>
    <phoneticPr fontId="2" type="noConversion"/>
  </si>
  <si>
    <t>ctrl</t>
    <phoneticPr fontId="2" type="noConversion"/>
  </si>
  <si>
    <t>测试前一个月</t>
    <phoneticPr fontId="2" type="noConversion"/>
  </si>
  <si>
    <t>测试期间一个月</t>
    <phoneticPr fontId="2" type="noConversion"/>
  </si>
  <si>
    <t>测试后一个月</t>
    <phoneticPr fontId="2" type="noConversion"/>
  </si>
  <si>
    <t>人均交易频次</t>
    <phoneticPr fontId="2" type="noConversion"/>
  </si>
  <si>
    <t>Test-Ctrl</t>
    <phoneticPr fontId="2" type="noConversion"/>
  </si>
  <si>
    <t>学院</t>
    <phoneticPr fontId="2" type="noConversion"/>
  </si>
  <si>
    <t>商学院</t>
    <phoneticPr fontId="2" type="noConversion"/>
  </si>
  <si>
    <t>法学院</t>
    <phoneticPr fontId="2" type="noConversion"/>
  </si>
  <si>
    <t>总计</t>
    <phoneticPr fontId="2" type="noConversion"/>
  </si>
  <si>
    <t>女生申请</t>
    <phoneticPr fontId="2" type="noConversion"/>
  </si>
  <si>
    <t>女生录取</t>
    <phoneticPr fontId="2" type="noConversion"/>
  </si>
  <si>
    <t>女生录取率</t>
    <phoneticPr fontId="2" type="noConversion"/>
  </si>
  <si>
    <t>男生申请</t>
    <phoneticPr fontId="2" type="noConversion"/>
  </si>
  <si>
    <t>男生录取</t>
    <phoneticPr fontId="2" type="noConversion"/>
  </si>
  <si>
    <t>男生录取率</t>
    <phoneticPr fontId="2" type="noConversion"/>
  </si>
  <si>
    <t>合计申请</t>
    <phoneticPr fontId="2" type="noConversion"/>
  </si>
  <si>
    <t>合计录取</t>
    <phoneticPr fontId="2" type="noConversion"/>
  </si>
  <si>
    <t>加权女生录取人数</t>
    <phoneticPr fontId="2" type="noConversion"/>
  </si>
  <si>
    <t>加权男生录取人数</t>
    <phoneticPr fontId="2" type="noConversion"/>
  </si>
  <si>
    <t>加权女生录取率</t>
    <phoneticPr fontId="2" type="noConversion"/>
  </si>
  <si>
    <t>加权男生录取率</t>
    <phoneticPr fontId="2" type="noConversion"/>
  </si>
  <si>
    <t>合计录取率（倒数作为权重）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</si>
</sst>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_ * #,##0_ ;_ * \-#,##0_ ;_ * &quot;-&quot;??_ ;_ @_ "/>
    <numFmt numFmtId="177" formatCode="_ * #,##0.0_ ;_ * \-#,##0.0_ ;_ * &quot;-&quot;??_ ;_ @_ "/>
    <numFmt numFmtId="178" formatCode="_ * #,##0.000_ ;_ * \-#,##0.000_ ;_ * &quot;-&quot;??_ ;_ @_ "/>
    <numFmt numFmtId="179" formatCode="0.0%"/>
    <numFmt numFmtId="180" formatCode="0.0"/>
    <numFmt numFmtId="181" formatCode="0.000%"/>
    <numFmt numFmtId="182" formatCode="0.0000%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color theme="0" tint="-0.3499862666707357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3" tint="0.3999755851924192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/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3" fillId="2" borderId="0" xfId="2" applyFont="1" applyFill="1"/>
    <xf numFmtId="176" fontId="7" fillId="2" borderId="0" xfId="3" applyNumberFormat="1" applyFont="1" applyFill="1" applyAlignment="1"/>
    <xf numFmtId="43" fontId="3" fillId="2" borderId="0" xfId="2" applyNumberFormat="1" applyFont="1" applyFill="1"/>
    <xf numFmtId="177" fontId="3" fillId="2" borderId="0" xfId="3" applyNumberFormat="1" applyFont="1" applyFill="1" applyAlignment="1"/>
    <xf numFmtId="178" fontId="3" fillId="2" borderId="0" xfId="3" applyNumberFormat="1" applyFont="1" applyFill="1" applyAlignment="1"/>
    <xf numFmtId="43" fontId="3" fillId="2" borderId="0" xfId="3" applyFont="1" applyFill="1" applyAlignment="1"/>
    <xf numFmtId="0" fontId="3" fillId="2" borderId="0" xfId="2" applyFont="1" applyFill="1" applyBorder="1"/>
    <xf numFmtId="9" fontId="3" fillId="2" borderId="0" xfId="4" applyFont="1" applyFill="1" applyAlignment="1"/>
    <xf numFmtId="179" fontId="3" fillId="2" borderId="0" xfId="4" applyNumberFormat="1" applyFont="1" applyFill="1" applyAlignment="1"/>
    <xf numFmtId="43" fontId="3" fillId="2" borderId="0" xfId="3" applyNumberFormat="1" applyFont="1" applyFill="1" applyBorder="1" applyAlignment="1"/>
    <xf numFmtId="0" fontId="3" fillId="2" borderId="0" xfId="2" applyFont="1" applyFill="1" applyAlignment="1">
      <alignment horizontal="center"/>
    </xf>
    <xf numFmtId="176" fontId="3" fillId="2" borderId="0" xfId="1" applyNumberFormat="1" applyFont="1" applyFill="1" applyAlignment="1"/>
    <xf numFmtId="176" fontId="7" fillId="2" borderId="0" xfId="1" applyNumberFormat="1" applyFont="1" applyFill="1" applyAlignment="1"/>
    <xf numFmtId="176" fontId="3" fillId="2" borderId="0" xfId="3" applyNumberFormat="1" applyFont="1" applyFill="1" applyAlignment="1"/>
    <xf numFmtId="0" fontId="7" fillId="2" borderId="0" xfId="2" applyFont="1" applyFill="1"/>
    <xf numFmtId="10" fontId="3" fillId="2" borderId="0" xfId="4" applyNumberFormat="1" applyFont="1" applyFill="1" applyBorder="1" applyAlignment="1"/>
    <xf numFmtId="9" fontId="3" fillId="2" borderId="0" xfId="5" applyFont="1" applyFill="1" applyAlignment="1"/>
    <xf numFmtId="0" fontId="11" fillId="2" borderId="0" xfId="2" applyFont="1" applyFill="1" applyAlignment="1">
      <alignment horizontal="center"/>
    </xf>
    <xf numFmtId="176" fontId="3" fillId="0" borderId="0" xfId="1" applyNumberFormat="1" applyFont="1" applyFill="1">
      <alignment vertical="center"/>
    </xf>
    <xf numFmtId="176" fontId="3" fillId="0" borderId="0" xfId="1" applyNumberFormat="1" applyFont="1" applyFill="1" applyAlignment="1">
      <alignment horizontal="center" vertical="center"/>
    </xf>
    <xf numFmtId="176" fontId="3" fillId="2" borderId="3" xfId="3" applyNumberFormat="1" applyFont="1" applyFill="1" applyBorder="1" applyAlignment="1"/>
    <xf numFmtId="9" fontId="3" fillId="2" borderId="3" xfId="5" applyFont="1" applyFill="1" applyBorder="1" applyAlignment="1"/>
    <xf numFmtId="0" fontId="6" fillId="3" borderId="0" xfId="2" applyFont="1" applyFill="1" applyAlignment="1">
      <alignment horizontal="center" vertical="center" wrapText="1"/>
    </xf>
    <xf numFmtId="0" fontId="10" fillId="3" borderId="0" xfId="2" applyFont="1" applyFill="1" applyAlignment="1">
      <alignment horizontal="center" vertical="center" wrapText="1"/>
    </xf>
    <xf numFmtId="0" fontId="3" fillId="3" borderId="0" xfId="2" applyFont="1" applyFill="1" applyAlignment="1">
      <alignment horizontal="center" vertical="center" wrapText="1"/>
    </xf>
    <xf numFmtId="180" fontId="3" fillId="2" borderId="0" xfId="2" applyNumberFormat="1" applyFont="1" applyFill="1"/>
    <xf numFmtId="43" fontId="3" fillId="2" borderId="0" xfId="3" applyNumberFormat="1" applyFont="1" applyFill="1" applyAlignment="1"/>
    <xf numFmtId="176" fontId="3" fillId="2" borderId="3" xfId="5" applyNumberFormat="1" applyFont="1" applyFill="1" applyBorder="1" applyAlignment="1"/>
    <xf numFmtId="0" fontId="3" fillId="2" borderId="0" xfId="2" applyFont="1" applyFill="1" applyAlignment="1">
      <alignment vertical="center"/>
    </xf>
    <xf numFmtId="0" fontId="3" fillId="2" borderId="0" xfId="2" applyFont="1" applyFill="1" applyAlignment="1">
      <alignment horizontal="center" vertical="center"/>
    </xf>
    <xf numFmtId="178" fontId="7" fillId="2" borderId="0" xfId="3" applyNumberFormat="1" applyFont="1" applyFill="1" applyAlignment="1"/>
    <xf numFmtId="43" fontId="7" fillId="2" borderId="0" xfId="3" applyFont="1" applyFill="1" applyAlignment="1"/>
    <xf numFmtId="9" fontId="7" fillId="2" borderId="0" xfId="4" applyFont="1" applyFill="1" applyAlignment="1"/>
    <xf numFmtId="179" fontId="7" fillId="2" borderId="0" xfId="4" applyNumberFormat="1" applyFont="1" applyFill="1" applyAlignment="1"/>
    <xf numFmtId="43" fontId="7" fillId="2" borderId="0" xfId="2" applyNumberFormat="1" applyFont="1" applyFill="1"/>
    <xf numFmtId="178" fontId="3" fillId="2" borderId="0" xfId="2" applyNumberFormat="1" applyFont="1" applyFill="1"/>
    <xf numFmtId="10" fontId="3" fillId="2" borderId="3" xfId="4" applyNumberFormat="1" applyFont="1" applyFill="1" applyBorder="1" applyAlignment="1"/>
    <xf numFmtId="10" fontId="11" fillId="2" borderId="0" xfId="5" applyNumberFormat="1" applyFont="1" applyFill="1" applyAlignment="1"/>
    <xf numFmtId="10" fontId="3" fillId="2" borderId="0" xfId="5" applyNumberFormat="1" applyFont="1" applyFill="1" applyAlignment="1"/>
    <xf numFmtId="176" fontId="3" fillId="5" borderId="2" xfId="1" applyNumberFormat="1" applyFont="1" applyFill="1" applyBorder="1" applyAlignment="1">
      <alignment horizontal="center" vertical="center" wrapText="1"/>
    </xf>
    <xf numFmtId="176" fontId="3" fillId="5" borderId="3" xfId="1" applyNumberFormat="1" applyFont="1" applyFill="1" applyBorder="1" applyAlignment="1">
      <alignment horizontal="center" vertical="center" wrapText="1"/>
    </xf>
    <xf numFmtId="176" fontId="3" fillId="2" borderId="0" xfId="3" applyNumberFormat="1" applyFont="1" applyFill="1" applyBorder="1" applyAlignment="1"/>
    <xf numFmtId="9" fontId="3" fillId="2" borderId="0" xfId="5" applyNumberFormat="1" applyFont="1" applyFill="1" applyAlignment="1"/>
    <xf numFmtId="176" fontId="3" fillId="7" borderId="2" xfId="1" applyNumberFormat="1" applyFont="1" applyFill="1" applyBorder="1" applyAlignment="1">
      <alignment horizontal="center" vertical="center" wrapText="1"/>
    </xf>
    <xf numFmtId="176" fontId="3" fillId="7" borderId="3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>
      <alignment vertical="center"/>
    </xf>
    <xf numFmtId="176" fontId="3" fillId="2" borderId="3" xfId="1" applyNumberFormat="1" applyFont="1" applyFill="1" applyBorder="1">
      <alignment vertical="center"/>
    </xf>
    <xf numFmtId="176" fontId="3" fillId="2" borderId="3" xfId="1" applyNumberFormat="1" applyFont="1" applyFill="1" applyBorder="1" applyAlignment="1">
      <alignment horizontal="center" vertical="center"/>
    </xf>
    <xf numFmtId="14" fontId="3" fillId="2" borderId="3" xfId="1" applyNumberFormat="1" applyFont="1" applyFill="1" applyBorder="1" applyAlignment="1">
      <alignment horizontal="center" vertical="center"/>
    </xf>
    <xf numFmtId="10" fontId="3" fillId="2" borderId="3" xfId="5" applyNumberFormat="1" applyFont="1" applyFill="1" applyBorder="1">
      <alignment vertical="center"/>
    </xf>
    <xf numFmtId="176" fontId="3" fillId="2" borderId="0" xfId="1" applyNumberFormat="1" applyFont="1" applyFill="1">
      <alignment vertical="center"/>
    </xf>
    <xf numFmtId="176" fontId="7" fillId="2" borderId="3" xfId="1" applyNumberFormat="1" applyFont="1" applyFill="1" applyBorder="1">
      <alignment vertical="center"/>
    </xf>
    <xf numFmtId="176" fontId="12" fillId="2" borderId="3" xfId="1" applyNumberFormat="1" applyFont="1" applyFill="1" applyBorder="1">
      <alignment vertical="center"/>
    </xf>
    <xf numFmtId="176" fontId="3" fillId="2" borderId="0" xfId="1" applyNumberFormat="1" applyFont="1" applyFill="1" applyBorder="1">
      <alignment vertical="center"/>
    </xf>
    <xf numFmtId="176" fontId="3" fillId="2" borderId="0" xfId="1" applyNumberFormat="1" applyFont="1" applyFill="1" applyAlignment="1">
      <alignment horizontal="center" vertical="center"/>
    </xf>
    <xf numFmtId="176" fontId="3" fillId="2" borderId="0" xfId="1" applyNumberFormat="1" applyFont="1" applyFill="1" applyAlignment="1">
      <alignment vertical="center" wrapText="1"/>
    </xf>
    <xf numFmtId="0" fontId="7" fillId="2" borderId="0" xfId="2" applyFont="1" applyFill="1" applyAlignment="1">
      <alignment horizontal="center" vertical="center"/>
    </xf>
    <xf numFmtId="0" fontId="7" fillId="2" borderId="0" xfId="2" applyFont="1" applyFill="1" applyAlignment="1">
      <alignment horizontal="center"/>
    </xf>
    <xf numFmtId="177" fontId="7" fillId="2" borderId="0" xfId="3" applyNumberFormat="1" applyFont="1" applyFill="1" applyAlignment="1"/>
    <xf numFmtId="180" fontId="7" fillId="2" borderId="0" xfId="2" applyNumberFormat="1" applyFont="1" applyFill="1"/>
    <xf numFmtId="10" fontId="7" fillId="2" borderId="0" xfId="5" applyNumberFormat="1" applyFont="1" applyFill="1" applyAlignment="1"/>
    <xf numFmtId="43" fontId="7" fillId="2" borderId="0" xfId="3" applyNumberFormat="1" applyFont="1" applyFill="1" applyAlignment="1"/>
    <xf numFmtId="43" fontId="7" fillId="2" borderId="0" xfId="3" applyNumberFormat="1" applyFont="1" applyFill="1" applyBorder="1" applyAlignment="1"/>
    <xf numFmtId="10" fontId="7" fillId="2" borderId="0" xfId="4" applyNumberFormat="1" applyFont="1" applyFill="1" applyBorder="1" applyAlignment="1"/>
    <xf numFmtId="9" fontId="7" fillId="2" borderId="0" xfId="5" applyFont="1" applyFill="1" applyAlignment="1"/>
    <xf numFmtId="9" fontId="7" fillId="2" borderId="0" xfId="5" applyNumberFormat="1" applyFont="1" applyFill="1" applyAlignment="1"/>
    <xf numFmtId="178" fontId="7" fillId="2" borderId="0" xfId="2" applyNumberFormat="1" applyFont="1" applyFill="1"/>
    <xf numFmtId="176" fontId="7" fillId="2" borderId="0" xfId="3" applyNumberFormat="1" applyFont="1" applyFill="1" applyBorder="1" applyAlignment="1"/>
    <xf numFmtId="0" fontId="7" fillId="2" borderId="0" xfId="2" applyFont="1" applyFill="1" applyBorder="1"/>
    <xf numFmtId="0" fontId="7" fillId="2" borderId="0" xfId="2" applyFont="1" applyFill="1" applyAlignment="1">
      <alignment vertical="center"/>
    </xf>
    <xf numFmtId="176" fontId="13" fillId="2" borderId="0" xfId="3" applyNumberFormat="1" applyFont="1" applyFill="1" applyAlignment="1"/>
    <xf numFmtId="0" fontId="7" fillId="8" borderId="0" xfId="2" applyFont="1" applyFill="1"/>
    <xf numFmtId="0" fontId="7" fillId="8" borderId="0" xfId="2" applyFont="1" applyFill="1" applyAlignment="1">
      <alignment horizontal="center" vertical="center"/>
    </xf>
    <xf numFmtId="0" fontId="7" fillId="8" borderId="0" xfId="2" applyFont="1" applyFill="1" applyAlignment="1">
      <alignment horizontal="center"/>
    </xf>
    <xf numFmtId="176" fontId="13" fillId="8" borderId="0" xfId="3" applyNumberFormat="1" applyFont="1" applyFill="1" applyAlignment="1"/>
    <xf numFmtId="176" fontId="7" fillId="8" borderId="0" xfId="3" applyNumberFormat="1" applyFont="1" applyFill="1" applyAlignment="1"/>
    <xf numFmtId="176" fontId="7" fillId="8" borderId="0" xfId="1" applyNumberFormat="1" applyFont="1" applyFill="1" applyAlignment="1"/>
    <xf numFmtId="43" fontId="7" fillId="8" borderId="0" xfId="2" applyNumberFormat="1" applyFont="1" applyFill="1"/>
    <xf numFmtId="9" fontId="7" fillId="8" borderId="0" xfId="4" applyFont="1" applyFill="1" applyAlignment="1"/>
    <xf numFmtId="177" fontId="7" fillId="8" borderId="0" xfId="3" applyNumberFormat="1" applyFont="1" applyFill="1" applyAlignment="1"/>
    <xf numFmtId="180" fontId="7" fillId="8" borderId="0" xfId="2" applyNumberFormat="1" applyFont="1" applyFill="1"/>
    <xf numFmtId="10" fontId="7" fillId="8" borderId="0" xfId="5" applyNumberFormat="1" applyFont="1" applyFill="1" applyAlignment="1"/>
    <xf numFmtId="178" fontId="7" fillId="8" borderId="0" xfId="3" applyNumberFormat="1" applyFont="1" applyFill="1" applyAlignment="1"/>
    <xf numFmtId="43" fontId="7" fillId="8" borderId="0" xfId="3" applyFont="1" applyFill="1" applyAlignment="1"/>
    <xf numFmtId="179" fontId="7" fillId="8" borderId="0" xfId="4" applyNumberFormat="1" applyFont="1" applyFill="1" applyAlignment="1"/>
    <xf numFmtId="43" fontId="7" fillId="8" borderId="0" xfId="3" applyNumberFormat="1" applyFont="1" applyFill="1" applyAlignment="1"/>
    <xf numFmtId="43" fontId="7" fillId="8" borderId="0" xfId="3" applyNumberFormat="1" applyFont="1" applyFill="1" applyBorder="1" applyAlignment="1"/>
    <xf numFmtId="10" fontId="7" fillId="8" borderId="0" xfId="4" applyNumberFormat="1" applyFont="1" applyFill="1" applyBorder="1" applyAlignment="1"/>
    <xf numFmtId="9" fontId="7" fillId="8" borderId="0" xfId="5" applyFont="1" applyFill="1" applyAlignment="1"/>
    <xf numFmtId="9" fontId="7" fillId="8" borderId="0" xfId="5" applyNumberFormat="1" applyFont="1" applyFill="1" applyAlignment="1"/>
    <xf numFmtId="176" fontId="13" fillId="8" borderId="0" xfId="1" applyNumberFormat="1" applyFont="1" applyFill="1" applyAlignment="1"/>
    <xf numFmtId="176" fontId="13" fillId="2" borderId="0" xfId="1" applyNumberFormat="1" applyFont="1" applyFill="1" applyAlignment="1"/>
    <xf numFmtId="182" fontId="3" fillId="2" borderId="3" xfId="5" applyNumberFormat="1" applyFont="1" applyFill="1" applyBorder="1">
      <alignment vertical="center"/>
    </xf>
    <xf numFmtId="176" fontId="6" fillId="6" borderId="3" xfId="1" applyNumberFormat="1" applyFont="1" applyFill="1" applyBorder="1" applyAlignment="1">
      <alignment vertical="center" wrapText="1"/>
    </xf>
    <xf numFmtId="181" fontId="3" fillId="0" borderId="3" xfId="5" applyNumberFormat="1" applyFont="1" applyFill="1" applyBorder="1">
      <alignment vertical="center"/>
    </xf>
    <xf numFmtId="181" fontId="7" fillId="0" borderId="3" xfId="5" applyNumberFormat="1" applyFont="1" applyFill="1" applyBorder="1">
      <alignment vertical="center"/>
    </xf>
    <xf numFmtId="176" fontId="6" fillId="9" borderId="3" xfId="1" applyNumberFormat="1" applyFont="1" applyFill="1" applyBorder="1">
      <alignment vertical="center"/>
    </xf>
    <xf numFmtId="176" fontId="6" fillId="9" borderId="3" xfId="1" applyNumberFormat="1" applyFont="1" applyFill="1" applyBorder="1" applyAlignment="1">
      <alignment horizontal="center" vertical="center"/>
    </xf>
    <xf numFmtId="14" fontId="6" fillId="9" borderId="3" xfId="1" applyNumberFormat="1" applyFont="1" applyFill="1" applyBorder="1" applyAlignment="1">
      <alignment horizontal="center" vertical="center"/>
    </xf>
    <xf numFmtId="176" fontId="6" fillId="9" borderId="3" xfId="3" applyNumberFormat="1" applyFont="1" applyFill="1" applyBorder="1" applyAlignment="1"/>
    <xf numFmtId="176" fontId="6" fillId="9" borderId="3" xfId="5" applyNumberFormat="1" applyFont="1" applyFill="1" applyBorder="1" applyAlignment="1"/>
    <xf numFmtId="9" fontId="6" fillId="9" borderId="3" xfId="5" applyFont="1" applyFill="1" applyBorder="1" applyAlignment="1"/>
    <xf numFmtId="10" fontId="6" fillId="9" borderId="3" xfId="4" applyNumberFormat="1" applyFont="1" applyFill="1" applyBorder="1" applyAlignment="1"/>
    <xf numFmtId="10" fontId="6" fillId="9" borderId="3" xfId="5" applyNumberFormat="1" applyFont="1" applyFill="1" applyBorder="1">
      <alignment vertical="center"/>
    </xf>
    <xf numFmtId="181" fontId="6" fillId="9" borderId="3" xfId="5" applyNumberFormat="1" applyFont="1" applyFill="1" applyBorder="1">
      <alignment vertical="center"/>
    </xf>
    <xf numFmtId="182" fontId="6" fillId="9" borderId="3" xfId="5" applyNumberFormat="1" applyFont="1" applyFill="1" applyBorder="1">
      <alignment vertical="center"/>
    </xf>
    <xf numFmtId="0" fontId="6" fillId="9" borderId="3" xfId="2" applyFont="1" applyFill="1" applyBorder="1"/>
    <xf numFmtId="176" fontId="7" fillId="4" borderId="3" xfId="1" applyNumberFormat="1" applyFont="1" applyFill="1" applyBorder="1">
      <alignment vertical="center"/>
    </xf>
    <xf numFmtId="176" fontId="3" fillId="4" borderId="3" xfId="1" applyNumberFormat="1" applyFont="1" applyFill="1" applyBorder="1">
      <alignment vertical="center"/>
    </xf>
    <xf numFmtId="176" fontId="3" fillId="4" borderId="3" xfId="1" applyNumberFormat="1" applyFont="1" applyFill="1" applyBorder="1" applyAlignment="1">
      <alignment horizontal="center" vertical="center"/>
    </xf>
    <xf numFmtId="14" fontId="3" fillId="4" borderId="3" xfId="1" applyNumberFormat="1" applyFont="1" applyFill="1" applyBorder="1" applyAlignment="1">
      <alignment horizontal="center" vertical="center"/>
    </xf>
    <xf numFmtId="176" fontId="3" fillId="4" borderId="3" xfId="3" applyNumberFormat="1" applyFont="1" applyFill="1" applyBorder="1" applyAlignment="1"/>
    <xf numFmtId="176" fontId="3" fillId="4" borderId="3" xfId="1" applyNumberFormat="1" applyFont="1" applyFill="1" applyBorder="1" applyAlignment="1"/>
    <xf numFmtId="176" fontId="3" fillId="4" borderId="3" xfId="5" applyNumberFormat="1" applyFont="1" applyFill="1" applyBorder="1" applyAlignment="1"/>
    <xf numFmtId="9" fontId="3" fillId="4" borderId="3" xfId="5" applyFont="1" applyFill="1" applyBorder="1" applyAlignment="1"/>
    <xf numFmtId="10" fontId="3" fillId="4" borderId="3" xfId="4" applyNumberFormat="1" applyFont="1" applyFill="1" applyBorder="1" applyAlignment="1"/>
    <xf numFmtId="10" fontId="3" fillId="4" borderId="3" xfId="5" applyNumberFormat="1" applyFont="1" applyFill="1" applyBorder="1">
      <alignment vertical="center"/>
    </xf>
    <xf numFmtId="181" fontId="3" fillId="4" borderId="3" xfId="5" applyNumberFormat="1" applyFont="1" applyFill="1" applyBorder="1">
      <alignment vertical="center"/>
    </xf>
    <xf numFmtId="182" fontId="3" fillId="4" borderId="3" xfId="5" applyNumberFormat="1" applyFont="1" applyFill="1" applyBorder="1">
      <alignment vertical="center"/>
    </xf>
    <xf numFmtId="176" fontId="3" fillId="10" borderId="3" xfId="1" applyNumberFormat="1" applyFont="1" applyFill="1" applyBorder="1">
      <alignment vertical="center"/>
    </xf>
    <xf numFmtId="176" fontId="3" fillId="10" borderId="3" xfId="1" applyNumberFormat="1" applyFont="1" applyFill="1" applyBorder="1" applyAlignment="1">
      <alignment horizontal="center" vertical="center"/>
    </xf>
    <xf numFmtId="14" fontId="3" fillId="10" borderId="3" xfId="1" applyNumberFormat="1" applyFont="1" applyFill="1" applyBorder="1" applyAlignment="1">
      <alignment horizontal="center" vertical="center"/>
    </xf>
    <xf numFmtId="176" fontId="3" fillId="10" borderId="3" xfId="3" applyNumberFormat="1" applyFont="1" applyFill="1" applyBorder="1" applyAlignment="1"/>
    <xf numFmtId="176" fontId="3" fillId="10" borderId="3" xfId="5" applyNumberFormat="1" applyFont="1" applyFill="1" applyBorder="1" applyAlignment="1"/>
    <xf numFmtId="9" fontId="3" fillId="10" borderId="3" xfId="5" applyFont="1" applyFill="1" applyBorder="1" applyAlignment="1"/>
    <xf numFmtId="10" fontId="3" fillId="10" borderId="3" xfId="4" applyNumberFormat="1" applyFont="1" applyFill="1" applyBorder="1" applyAlignment="1"/>
    <xf numFmtId="10" fontId="3" fillId="10" borderId="3" xfId="5" applyNumberFormat="1" applyFont="1" applyFill="1" applyBorder="1">
      <alignment vertical="center"/>
    </xf>
    <xf numFmtId="181" fontId="3" fillId="10" borderId="3" xfId="5" applyNumberFormat="1" applyFont="1" applyFill="1" applyBorder="1">
      <alignment vertical="center"/>
    </xf>
    <xf numFmtId="182" fontId="3" fillId="10" borderId="3" xfId="5" applyNumberFormat="1" applyFont="1" applyFill="1" applyBorder="1">
      <alignment vertical="center"/>
    </xf>
    <xf numFmtId="176" fontId="7" fillId="10" borderId="3" xfId="1" applyNumberFormat="1" applyFont="1" applyFill="1" applyBorder="1">
      <alignment vertical="center"/>
    </xf>
    <xf numFmtId="176" fontId="7" fillId="11" borderId="3" xfId="1" applyNumberFormat="1" applyFont="1" applyFill="1" applyBorder="1">
      <alignment vertical="center"/>
    </xf>
    <xf numFmtId="176" fontId="3" fillId="11" borderId="3" xfId="1" applyNumberFormat="1" applyFont="1" applyFill="1" applyBorder="1">
      <alignment vertical="center"/>
    </xf>
    <xf numFmtId="176" fontId="3" fillId="11" borderId="3" xfId="1" applyNumberFormat="1" applyFont="1" applyFill="1" applyBorder="1" applyAlignment="1">
      <alignment horizontal="center" vertical="center"/>
    </xf>
    <xf numFmtId="14" fontId="3" fillId="11" borderId="3" xfId="1" applyNumberFormat="1" applyFont="1" applyFill="1" applyBorder="1" applyAlignment="1">
      <alignment horizontal="center" vertical="center"/>
    </xf>
    <xf numFmtId="176" fontId="3" fillId="11" borderId="3" xfId="3" applyNumberFormat="1" applyFont="1" applyFill="1" applyBorder="1" applyAlignment="1"/>
    <xf numFmtId="176" fontId="3" fillId="11" borderId="3" xfId="5" applyNumberFormat="1" applyFont="1" applyFill="1" applyBorder="1" applyAlignment="1"/>
    <xf numFmtId="9" fontId="3" fillId="11" borderId="3" xfId="5" applyFont="1" applyFill="1" applyBorder="1" applyAlignment="1"/>
    <xf numFmtId="10" fontId="3" fillId="11" borderId="3" xfId="4" applyNumberFormat="1" applyFont="1" applyFill="1" applyBorder="1" applyAlignment="1"/>
    <xf numFmtId="10" fontId="3" fillId="11" borderId="3" xfId="5" applyNumberFormat="1" applyFont="1" applyFill="1" applyBorder="1">
      <alignment vertical="center"/>
    </xf>
    <xf numFmtId="181" fontId="3" fillId="11" borderId="3" xfId="5" applyNumberFormat="1" applyFont="1" applyFill="1" applyBorder="1">
      <alignment vertical="center"/>
    </xf>
    <xf numFmtId="182" fontId="3" fillId="11" borderId="3" xfId="5" applyNumberFormat="1" applyFont="1" applyFill="1" applyBorder="1">
      <alignment vertical="center"/>
    </xf>
    <xf numFmtId="176" fontId="3" fillId="11" borderId="3" xfId="1" applyNumberFormat="1" applyFont="1" applyFill="1" applyBorder="1" applyAlignment="1"/>
    <xf numFmtId="176" fontId="7" fillId="12" borderId="3" xfId="1" applyNumberFormat="1" applyFont="1" applyFill="1" applyBorder="1">
      <alignment vertical="center"/>
    </xf>
    <xf numFmtId="176" fontId="3" fillId="12" borderId="3" xfId="1" applyNumberFormat="1" applyFont="1" applyFill="1" applyBorder="1">
      <alignment vertical="center"/>
    </xf>
    <xf numFmtId="176" fontId="3" fillId="12" borderId="3" xfId="1" applyNumberFormat="1" applyFont="1" applyFill="1" applyBorder="1" applyAlignment="1">
      <alignment horizontal="center" vertical="center"/>
    </xf>
    <xf numFmtId="14" fontId="3" fillId="12" borderId="3" xfId="1" applyNumberFormat="1" applyFont="1" applyFill="1" applyBorder="1" applyAlignment="1">
      <alignment horizontal="center" vertical="center"/>
    </xf>
    <xf numFmtId="176" fontId="3" fillId="12" borderId="3" xfId="3" applyNumberFormat="1" applyFont="1" applyFill="1" applyBorder="1" applyAlignment="1"/>
    <xf numFmtId="176" fontId="3" fillId="12" borderId="3" xfId="5" applyNumberFormat="1" applyFont="1" applyFill="1" applyBorder="1" applyAlignment="1"/>
    <xf numFmtId="9" fontId="3" fillId="12" borderId="3" xfId="5" applyFont="1" applyFill="1" applyBorder="1" applyAlignment="1"/>
    <xf numFmtId="10" fontId="3" fillId="12" borderId="3" xfId="4" applyNumberFormat="1" applyFont="1" applyFill="1" applyBorder="1" applyAlignment="1"/>
    <xf numFmtId="10" fontId="3" fillId="12" borderId="3" xfId="5" applyNumberFormat="1" applyFont="1" applyFill="1" applyBorder="1">
      <alignment vertical="center"/>
    </xf>
    <xf numFmtId="181" fontId="3" fillId="12" borderId="3" xfId="5" applyNumberFormat="1" applyFont="1" applyFill="1" applyBorder="1">
      <alignment vertical="center"/>
    </xf>
    <xf numFmtId="182" fontId="3" fillId="12" borderId="3" xfId="5" applyNumberFormat="1" applyFont="1" applyFill="1" applyBorder="1">
      <alignment vertical="center"/>
    </xf>
    <xf numFmtId="176" fontId="3" fillId="12" borderId="3" xfId="1" applyNumberFormat="1" applyFont="1" applyFill="1" applyBorder="1" applyAlignment="1"/>
    <xf numFmtId="176" fontId="6" fillId="13" borderId="3" xfId="1" applyNumberFormat="1" applyFont="1" applyFill="1" applyBorder="1">
      <alignment vertical="center"/>
    </xf>
    <xf numFmtId="176" fontId="6" fillId="13" borderId="3" xfId="1" applyNumberFormat="1" applyFont="1" applyFill="1" applyBorder="1" applyAlignment="1">
      <alignment horizontal="center" vertical="center"/>
    </xf>
    <xf numFmtId="14" fontId="6" fillId="13" borderId="3" xfId="1" applyNumberFormat="1" applyFont="1" applyFill="1" applyBorder="1" applyAlignment="1">
      <alignment horizontal="center" vertical="center"/>
    </xf>
    <xf numFmtId="176" fontId="6" fillId="13" borderId="3" xfId="3" applyNumberFormat="1" applyFont="1" applyFill="1" applyBorder="1" applyAlignment="1"/>
    <xf numFmtId="176" fontId="6" fillId="13" borderId="3" xfId="5" applyNumberFormat="1" applyFont="1" applyFill="1" applyBorder="1" applyAlignment="1"/>
    <xf numFmtId="9" fontId="6" fillId="13" borderId="3" xfId="5" applyFont="1" applyFill="1" applyBorder="1" applyAlignment="1"/>
    <xf numFmtId="10" fontId="6" fillId="13" borderId="3" xfId="4" applyNumberFormat="1" applyFont="1" applyFill="1" applyBorder="1" applyAlignment="1"/>
    <xf numFmtId="10" fontId="6" fillId="13" borderId="3" xfId="5" applyNumberFormat="1" applyFont="1" applyFill="1" applyBorder="1">
      <alignment vertical="center"/>
    </xf>
    <xf numFmtId="181" fontId="6" fillId="13" borderId="3" xfId="5" applyNumberFormat="1" applyFont="1" applyFill="1" applyBorder="1">
      <alignment vertical="center"/>
    </xf>
    <xf numFmtId="182" fontId="6" fillId="13" borderId="3" xfId="5" applyNumberFormat="1" applyFont="1" applyFill="1" applyBorder="1">
      <alignment vertical="center"/>
    </xf>
    <xf numFmtId="176" fontId="3" fillId="11" borderId="3" xfId="1" applyNumberFormat="1" applyFont="1" applyFill="1" applyBorder="1" applyAlignment="1">
      <alignment horizontal="left" vertical="center"/>
    </xf>
    <xf numFmtId="176" fontId="6" fillId="13" borderId="3" xfId="1" applyNumberFormat="1" applyFont="1" applyFill="1" applyBorder="1" applyAlignment="1">
      <alignment horizontal="left" vertical="center"/>
    </xf>
    <xf numFmtId="176" fontId="3" fillId="12" borderId="3" xfId="1" applyNumberFormat="1" applyFont="1" applyFill="1" applyBorder="1" applyAlignment="1">
      <alignment horizontal="left" vertical="center"/>
    </xf>
    <xf numFmtId="176" fontId="3" fillId="2" borderId="3" xfId="1" applyNumberFormat="1" applyFont="1" applyFill="1" applyBorder="1" applyAlignment="1">
      <alignment horizontal="left" vertical="center"/>
    </xf>
    <xf numFmtId="176" fontId="3" fillId="4" borderId="3" xfId="1" applyNumberFormat="1" applyFont="1" applyFill="1" applyBorder="1" applyAlignment="1">
      <alignment horizontal="left" vertical="center"/>
    </xf>
    <xf numFmtId="176" fontId="6" fillId="9" borderId="3" xfId="1" applyNumberFormat="1" applyFont="1" applyFill="1" applyBorder="1" applyAlignment="1">
      <alignment horizontal="left" vertical="center"/>
    </xf>
    <xf numFmtId="14" fontId="3" fillId="10" borderId="3" xfId="1" applyNumberFormat="1" applyFont="1" applyFill="1" applyBorder="1" applyAlignment="1">
      <alignment horizontal="left" vertical="center"/>
    </xf>
    <xf numFmtId="0" fontId="12" fillId="4" borderId="0" xfId="2" applyFont="1" applyFill="1" applyAlignment="1">
      <alignment horizontal="center" vertical="center" wrapText="1"/>
    </xf>
    <xf numFmtId="0" fontId="14" fillId="4" borderId="0" xfId="2" applyFont="1" applyFill="1" applyBorder="1" applyAlignment="1">
      <alignment horizontal="center" vertical="center" wrapText="1"/>
    </xf>
    <xf numFmtId="0" fontId="12" fillId="4" borderId="0" xfId="2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3" fillId="0" borderId="0" xfId="2" applyFont="1" applyFill="1"/>
    <xf numFmtId="0" fontId="7" fillId="0" borderId="0" xfId="2" applyFont="1" applyFill="1"/>
    <xf numFmtId="9" fontId="0" fillId="0" borderId="0" xfId="5" applyFont="1">
      <alignment vertical="center"/>
    </xf>
    <xf numFmtId="43" fontId="0" fillId="0" borderId="0" xfId="0" applyNumberFormat="1">
      <alignment vertical="center"/>
    </xf>
    <xf numFmtId="0" fontId="0" fillId="4" borderId="3" xfId="0" applyFill="1" applyBorder="1">
      <alignment vertical="center"/>
    </xf>
    <xf numFmtId="43" fontId="0" fillId="4" borderId="3" xfId="1" applyFont="1" applyFill="1" applyBorder="1">
      <alignment vertical="center"/>
    </xf>
    <xf numFmtId="9" fontId="0" fillId="4" borderId="3" xfId="5" applyFont="1" applyFill="1" applyBorder="1">
      <alignment vertical="center"/>
    </xf>
    <xf numFmtId="43" fontId="0" fillId="4" borderId="3" xfId="0" applyNumberFormat="1" applyFill="1" applyBorder="1">
      <alignment vertical="center"/>
    </xf>
    <xf numFmtId="0" fontId="0" fillId="14" borderId="3" xfId="0" applyFill="1" applyBorder="1">
      <alignment vertical="center"/>
    </xf>
    <xf numFmtId="9" fontId="0" fillId="14" borderId="3" xfId="5" applyFont="1" applyFill="1" applyBorder="1">
      <alignment vertical="center"/>
    </xf>
    <xf numFmtId="0" fontId="0" fillId="2" borderId="3" xfId="0" applyFill="1" applyBorder="1">
      <alignment vertical="center"/>
    </xf>
    <xf numFmtId="9" fontId="0" fillId="2" borderId="3" xfId="5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9" fontId="0" fillId="2" borderId="3" xfId="5" applyFont="1" applyFill="1" applyBorder="1" applyAlignment="1">
      <alignment horizontal="center" vertical="center"/>
    </xf>
    <xf numFmtId="0" fontId="15" fillId="2" borderId="3" xfId="0" applyNumberFormat="1" applyFont="1" applyFill="1" applyBorder="1" applyAlignment="1">
      <alignment horizontal="center" vertical="center"/>
    </xf>
    <xf numFmtId="0" fontId="16" fillId="2" borderId="3" xfId="5" applyNumberFormat="1" applyFont="1" applyFill="1" applyBorder="1" applyAlignment="1">
      <alignment horizontal="center" vertical="center"/>
    </xf>
  </cellXfs>
  <cellStyles count="6">
    <cellStyle name="百分比" xfId="5" builtinId="5"/>
    <cellStyle name="百分比 2" xfId="4" xr:uid="{00000000-0005-0000-0000-000001000000}"/>
    <cellStyle name="常规" xfId="0" builtinId="0"/>
    <cellStyle name="常规 2" xfId="2" xr:uid="{00000000-0005-0000-0000-000003000000}"/>
    <cellStyle name="千位分隔" xfId="1" builtinId="3"/>
    <cellStyle name="千位分隔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人均交易频次比较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提前消费示例!$A$2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提前消费示例!$B$1:$D$1</c:f>
              <c:strCache>
                <c:ptCount val="3"/>
                <c:pt idx="0">
                  <c:v>测试前一个月</c:v>
                </c:pt>
                <c:pt idx="1">
                  <c:v>测试期间一个月</c:v>
                </c:pt>
                <c:pt idx="2">
                  <c:v>测试后一个月</c:v>
                </c:pt>
              </c:strCache>
            </c:strRef>
          </c:cat>
          <c:val>
            <c:numRef>
              <c:f>提前消费示例!$B$2:$D$2</c:f>
              <c:numCache>
                <c:formatCode>General</c:formatCode>
                <c:ptCount val="3"/>
                <c:pt idx="0">
                  <c:v>2.1</c:v>
                </c:pt>
                <c:pt idx="1">
                  <c:v>3.5</c:v>
                </c:pt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F-47A2-8C48-D0BEB3FB8AA8}"/>
            </c:ext>
          </c:extLst>
        </c:ser>
        <c:ser>
          <c:idx val="1"/>
          <c:order val="1"/>
          <c:tx>
            <c:strRef>
              <c:f>提前消费示例!$A$3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提前消费示例!$B$1:$D$1</c:f>
              <c:strCache>
                <c:ptCount val="3"/>
                <c:pt idx="0">
                  <c:v>测试前一个月</c:v>
                </c:pt>
                <c:pt idx="1">
                  <c:v>测试期间一个月</c:v>
                </c:pt>
                <c:pt idx="2">
                  <c:v>测试后一个月</c:v>
                </c:pt>
              </c:strCache>
            </c:strRef>
          </c:cat>
          <c:val>
            <c:numRef>
              <c:f>提前消费示例!$B$3:$D$3</c:f>
              <c:numCache>
                <c:formatCode>General</c:formatCode>
                <c:ptCount val="3"/>
                <c:pt idx="0">
                  <c:v>2.1</c:v>
                </c:pt>
                <c:pt idx="1">
                  <c:v>1.8</c:v>
                </c:pt>
                <c:pt idx="2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F-47A2-8C48-D0BEB3FB8AA8}"/>
            </c:ext>
          </c:extLst>
        </c:ser>
        <c:ser>
          <c:idx val="2"/>
          <c:order val="2"/>
          <c:tx>
            <c:strRef>
              <c:f>提前消费示例!$A$4</c:f>
              <c:strCache>
                <c:ptCount val="1"/>
                <c:pt idx="0">
                  <c:v>Test-Ctrl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提前消费示例!$B$4:$D$4</c:f>
              <c:numCache>
                <c:formatCode>General</c:formatCode>
                <c:ptCount val="3"/>
                <c:pt idx="0">
                  <c:v>0</c:v>
                </c:pt>
                <c:pt idx="1">
                  <c:v>1.7</c:v>
                </c:pt>
                <c:pt idx="2">
                  <c:v>-0.59999999999999987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F-47A2-8C48-D0BEB3FB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266208"/>
        <c:axId val="1974474464"/>
      </c:barChart>
      <c:catAx>
        <c:axId val="19162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474464"/>
        <c:crosses val="autoZero"/>
        <c:auto val="1"/>
        <c:lblAlgn val="ctr"/>
        <c:lblOffset val="100"/>
        <c:noMultiLvlLbl val="0"/>
      </c:catAx>
      <c:valAx>
        <c:axId val="197447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2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4</xdr:col>
      <xdr:colOff>447675</xdr:colOff>
      <xdr:row>22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338621-1860-456A-BA01-D4DADF45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"/>
  <sheetViews>
    <sheetView showGridLines="0" tabSelected="1" zoomScale="90" zoomScaleNormal="90" workbookViewId="0">
      <pane xSplit="7" ySplit="2" topLeftCell="J3" activePane="bottomRight" state="frozen"/>
      <selection pane="topRight" activeCell="H1" sqref="H1"/>
      <selection pane="bottomLeft" activeCell="A3" sqref="A3"/>
      <selection pane="bottomRight" activeCell="N8" sqref="N8"/>
    </sheetView>
  </sheetViews>
  <sheetFormatPr defaultColWidth="9" defaultRowHeight="14.25" x14ac:dyDescent="0.15"/>
  <cols>
    <col min="1" max="1" width="11.25" style="51" bestFit="1" customWidth="1"/>
    <col min="2" max="2" width="15.375" style="51" bestFit="1" customWidth="1"/>
    <col min="3" max="3" width="9.625" style="51" bestFit="1" customWidth="1"/>
    <col min="4" max="4" width="7.875" style="51" bestFit="1" customWidth="1"/>
    <col min="5" max="5" width="43.25" style="51" bestFit="1" customWidth="1"/>
    <col min="6" max="6" width="10.125" style="51" customWidth="1"/>
    <col min="7" max="8" width="10.125" style="55" customWidth="1"/>
    <col min="9" max="11" width="10.125" style="51" customWidth="1"/>
    <col min="12" max="12" width="14.625" style="51" customWidth="1"/>
    <col min="13" max="13" width="10.125" style="51" hidden="1" customWidth="1"/>
    <col min="14" max="14" width="16" style="51" customWidth="1"/>
    <col min="15" max="15" width="10.125" style="51" hidden="1" customWidth="1"/>
    <col min="16" max="16" width="16.625" style="51" customWidth="1"/>
    <col min="17" max="17" width="16.875" style="51" hidden="1" customWidth="1"/>
    <col min="18" max="18" width="10.75" style="51" bestFit="1" customWidth="1"/>
    <col min="19" max="19" width="14.625" style="51" hidden="1" customWidth="1"/>
    <col min="20" max="20" width="13.125" style="51" bestFit="1" customWidth="1"/>
    <col min="21" max="21" width="15.125" style="51" hidden="1" customWidth="1"/>
    <col min="22" max="22" width="10.875" style="51" customWidth="1"/>
    <col min="23" max="23" width="17.75" style="51" hidden="1" customWidth="1"/>
    <col min="24" max="24" width="10" style="51" customWidth="1"/>
    <col min="25" max="25" width="10.75" style="51" hidden="1" customWidth="1"/>
    <col min="26" max="26" width="13.625" style="51" customWidth="1"/>
    <col min="27" max="27" width="12.125" style="51" customWidth="1"/>
    <col min="28" max="28" width="9" style="51"/>
    <col min="29" max="29" width="18.25" style="51" hidden="1" customWidth="1"/>
    <col min="30" max="31" width="0" style="51" hidden="1" customWidth="1"/>
    <col min="32" max="16384" width="9" style="51"/>
  </cols>
  <sheetData>
    <row r="1" spans="1:31" x14ac:dyDescent="0.15">
      <c r="A1" s="19"/>
      <c r="B1" s="19"/>
      <c r="C1" s="19"/>
      <c r="D1" s="19"/>
      <c r="E1" s="19"/>
      <c r="F1" s="19"/>
      <c r="G1" s="20"/>
      <c r="H1" s="20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31" s="56" customFormat="1" ht="33" customHeight="1" x14ac:dyDescent="0.15">
      <c r="A2" s="40" t="s">
        <v>65</v>
      </c>
      <c r="B2" s="40" t="s">
        <v>38</v>
      </c>
      <c r="C2" s="40" t="s">
        <v>94</v>
      </c>
      <c r="D2" s="40" t="s">
        <v>39</v>
      </c>
      <c r="E2" s="40" t="s">
        <v>40</v>
      </c>
      <c r="F2" s="40" t="s">
        <v>41</v>
      </c>
      <c r="G2" s="40" t="s">
        <v>42</v>
      </c>
      <c r="H2" s="40" t="s">
        <v>43</v>
      </c>
      <c r="I2" s="40" t="s">
        <v>44</v>
      </c>
      <c r="J2" s="40" t="s">
        <v>45</v>
      </c>
      <c r="K2" s="40" t="s">
        <v>46</v>
      </c>
      <c r="L2" s="44" t="s">
        <v>89</v>
      </c>
      <c r="M2" s="40" t="s">
        <v>47</v>
      </c>
      <c r="N2" s="44" t="s">
        <v>85</v>
      </c>
      <c r="O2" s="40" t="s">
        <v>48</v>
      </c>
      <c r="P2" s="44" t="s">
        <v>88</v>
      </c>
      <c r="Q2" s="40" t="s">
        <v>49</v>
      </c>
      <c r="R2" s="44" t="s">
        <v>87</v>
      </c>
      <c r="S2" s="40" t="s">
        <v>50</v>
      </c>
      <c r="T2" s="44" t="s">
        <v>70</v>
      </c>
      <c r="U2" s="41" t="s">
        <v>72</v>
      </c>
      <c r="V2" s="45" t="s">
        <v>77</v>
      </c>
      <c r="W2" s="41" t="s">
        <v>66</v>
      </c>
      <c r="X2" s="45" t="s">
        <v>81</v>
      </c>
      <c r="Y2" s="41" t="s">
        <v>67</v>
      </c>
      <c r="Z2" s="45" t="s">
        <v>83</v>
      </c>
      <c r="AA2" s="94" t="s">
        <v>92</v>
      </c>
      <c r="AB2" s="94" t="s">
        <v>93</v>
      </c>
      <c r="AC2" s="94" t="s">
        <v>97</v>
      </c>
      <c r="AD2" s="94" t="s">
        <v>95</v>
      </c>
      <c r="AE2" s="94" t="s">
        <v>96</v>
      </c>
    </row>
    <row r="3" spans="1:31" x14ac:dyDescent="0.3">
      <c r="A3" s="46"/>
      <c r="B3" s="131" t="s">
        <v>113</v>
      </c>
      <c r="C3" s="132" t="s">
        <v>59</v>
      </c>
      <c r="D3" s="132"/>
      <c r="E3" s="165" t="s">
        <v>152</v>
      </c>
      <c r="F3" s="134" t="s">
        <v>61</v>
      </c>
      <c r="G3" s="133" t="s">
        <v>30</v>
      </c>
      <c r="H3" s="133">
        <v>319918</v>
      </c>
      <c r="I3" s="135">
        <v>8114</v>
      </c>
      <c r="J3" s="135">
        <v>1182</v>
      </c>
      <c r="K3" s="136">
        <v>152.50547611884332</v>
      </c>
      <c r="L3" s="136">
        <v>479.51570876478331</v>
      </c>
      <c r="M3" s="137">
        <v>0.87205916432982944</v>
      </c>
      <c r="N3" s="137">
        <v>0.59772172083491326</v>
      </c>
      <c r="O3" s="135">
        <v>-8413.600448653151</v>
      </c>
      <c r="P3" s="135">
        <v>36895.685712362851</v>
      </c>
      <c r="Q3" s="138">
        <v>1.8665976355633291E-2</v>
      </c>
      <c r="R3" s="138">
        <v>5.8690540889057688E-2</v>
      </c>
      <c r="S3" s="138">
        <v>-7.6239051990710949E-3</v>
      </c>
      <c r="T3" s="138">
        <v>3.3432679842885213E-2</v>
      </c>
      <c r="U3" s="138">
        <v>-2.5808147287650463E-2</v>
      </c>
      <c r="V3" s="138">
        <v>-2.3857643070053003E-2</v>
      </c>
      <c r="W3" s="138">
        <v>1.3292983049121546E-4</v>
      </c>
      <c r="X3" s="138">
        <v>4.1796493808724184E-4</v>
      </c>
      <c r="Y3" s="138">
        <v>-5.7877458842641144E-5</v>
      </c>
      <c r="Z3" s="139">
        <v>2.5380674353631127E-4</v>
      </c>
      <c r="AA3" s="140">
        <v>1.9451384771795865E-4</v>
      </c>
      <c r="AB3" s="141">
        <f>Z3/2-AA3</f>
        <v>-6.7610475949803019E-5</v>
      </c>
      <c r="AC3" s="132">
        <f t="shared" ref="AC3:AC28" si="0">(P3/Z3)*AB3</f>
        <v>-9828.4814530560907</v>
      </c>
      <c r="AD3" s="132">
        <v>18</v>
      </c>
      <c r="AE3" s="132">
        <v>23</v>
      </c>
    </row>
    <row r="4" spans="1:31" x14ac:dyDescent="0.3">
      <c r="B4" s="132" t="s">
        <v>121</v>
      </c>
      <c r="C4" s="132" t="s">
        <v>59</v>
      </c>
      <c r="D4" s="132"/>
      <c r="E4" s="165" t="s">
        <v>152</v>
      </c>
      <c r="F4" s="134" t="s">
        <v>62</v>
      </c>
      <c r="G4" s="133" t="s">
        <v>31</v>
      </c>
      <c r="H4" s="133">
        <v>319918</v>
      </c>
      <c r="I4" s="135">
        <v>13106</v>
      </c>
      <c r="J4" s="142">
        <v>1562</v>
      </c>
      <c r="K4" s="136">
        <v>-470.26791191402992</v>
      </c>
      <c r="L4" s="136">
        <v>195.71587222637376</v>
      </c>
      <c r="M4" s="137">
        <v>1</v>
      </c>
      <c r="N4" s="137">
        <v>0.87549880901630173</v>
      </c>
      <c r="O4" s="135">
        <v>-161795.88674820118</v>
      </c>
      <c r="P4" s="135">
        <v>-19037.596681601586</v>
      </c>
      <c r="Q4" s="138">
        <v>-3.4427268276511352E-2</v>
      </c>
      <c r="R4" s="138">
        <v>1.4327923867237108E-2</v>
      </c>
      <c r="S4" s="138">
        <v>-7.9874369849901525E-2</v>
      </c>
      <c r="T4" s="138">
        <v>-9.3983602980340225E-3</v>
      </c>
      <c r="U4" s="138">
        <v>-4.7067507273398035E-2</v>
      </c>
      <c r="V4" s="138">
        <v>-2.3391137724782407E-2</v>
      </c>
      <c r="W4" s="138">
        <v>-2.3372389967030402E-4</v>
      </c>
      <c r="X4" s="138">
        <v>9.7271099569484179E-5</v>
      </c>
      <c r="Y4" s="138">
        <v>-5.9553062226442655E-4</v>
      </c>
      <c r="Z4" s="139">
        <v>-7.00726824771361E-5</v>
      </c>
      <c r="AA4" s="140">
        <v>1.1872856580752433E-4</v>
      </c>
      <c r="AB4" s="141">
        <f t="shared" ref="AB3:AB28" si="1">Z4/2-AA4</f>
        <v>-1.537649070460924E-4</v>
      </c>
      <c r="AC4" s="132">
        <f t="shared" si="0"/>
        <v>-41775.399208994371</v>
      </c>
      <c r="AD4" s="132">
        <v>25</v>
      </c>
      <c r="AE4" s="132">
        <v>25</v>
      </c>
    </row>
    <row r="5" spans="1:31" x14ac:dyDescent="0.3">
      <c r="A5" s="54"/>
      <c r="B5" s="155" t="s">
        <v>123</v>
      </c>
      <c r="C5" s="155" t="s">
        <v>60</v>
      </c>
      <c r="D5" s="155"/>
      <c r="E5" s="166" t="s">
        <v>168</v>
      </c>
      <c r="F5" s="157" t="s">
        <v>34</v>
      </c>
      <c r="G5" s="156" t="s">
        <v>31</v>
      </c>
      <c r="H5" s="156">
        <v>319920</v>
      </c>
      <c r="I5" s="158">
        <v>13403</v>
      </c>
      <c r="J5" s="158">
        <v>1617</v>
      </c>
      <c r="K5" s="159">
        <v>-396.86021882972665</v>
      </c>
      <c r="L5" s="159">
        <v>400.18233204358114</v>
      </c>
      <c r="M5" s="160">
        <v>1</v>
      </c>
      <c r="N5" s="160">
        <v>0.75236241828986317</v>
      </c>
      <c r="O5" s="158">
        <v>-92351.445364233208</v>
      </c>
      <c r="P5" s="158">
        <v>38318.58815757704</v>
      </c>
      <c r="Q5" s="161">
        <v>-2.5758405303986022E-2</v>
      </c>
      <c r="R5" s="161">
        <v>2.5974028676065318E-2</v>
      </c>
      <c r="S5" s="161">
        <v>-4.1074341615150244E-2</v>
      </c>
      <c r="T5" s="161">
        <v>1.7042622061702241E-2</v>
      </c>
      <c r="U5" s="161">
        <v>-1.5720881139285714E-2</v>
      </c>
      <c r="V5" s="161">
        <v>-8.705295031579241E-3</v>
      </c>
      <c r="W5" s="161">
        <v>-1.9724015953240432E-4</v>
      </c>
      <c r="X5" s="161">
        <v>1.9889125507989357E-4</v>
      </c>
      <c r="Y5" s="161">
        <v>-3.3992281775601101E-4</v>
      </c>
      <c r="Z5" s="162">
        <v>1.4104124096362325E-4</v>
      </c>
      <c r="AA5" s="163">
        <v>1.5673230381541003E-5</v>
      </c>
      <c r="AB5" s="164">
        <f t="shared" si="1"/>
        <v>5.4847390100270621E-5</v>
      </c>
      <c r="AC5" s="155">
        <f t="shared" si="0"/>
        <v>14901.134862478224</v>
      </c>
      <c r="AD5" s="155">
        <v>22</v>
      </c>
      <c r="AE5" s="155">
        <v>15</v>
      </c>
    </row>
    <row r="6" spans="1:31" x14ac:dyDescent="0.3">
      <c r="B6" s="143" t="s">
        <v>100</v>
      </c>
      <c r="C6" s="144" t="s">
        <v>59</v>
      </c>
      <c r="D6" s="144"/>
      <c r="E6" s="167" t="s">
        <v>132</v>
      </c>
      <c r="F6" s="146" t="s">
        <v>61</v>
      </c>
      <c r="G6" s="145" t="s">
        <v>30</v>
      </c>
      <c r="H6" s="145">
        <v>319918</v>
      </c>
      <c r="I6" s="147">
        <v>8761</v>
      </c>
      <c r="J6" s="147">
        <v>1184</v>
      </c>
      <c r="K6" s="148">
        <v>795.10291873199196</v>
      </c>
      <c r="L6" s="148">
        <v>755.46460097598003</v>
      </c>
      <c r="M6" s="149">
        <v>0.33072144887879462</v>
      </c>
      <c r="N6" s="149">
        <v>0.36408703621550498</v>
      </c>
      <c r="O6" s="147">
        <v>71926.735731828041</v>
      </c>
      <c r="P6" s="147">
        <v>78090.165820321199</v>
      </c>
      <c r="Q6" s="150">
        <v>9.1043465108601271E-2</v>
      </c>
      <c r="R6" s="150">
        <v>8.6504669294169653E-2</v>
      </c>
      <c r="S6" s="150">
        <v>6.251405376638644E-2</v>
      </c>
      <c r="T6" s="150">
        <v>6.7870907459483015E-2</v>
      </c>
      <c r="U6" s="150">
        <v>-2.6148739490754358E-2</v>
      </c>
      <c r="V6" s="150">
        <v>-1.7150190294894618E-2</v>
      </c>
      <c r="W6" s="150">
        <v>6.9304328539488498E-4</v>
      </c>
      <c r="X6" s="150">
        <v>6.5849295320774754E-4</v>
      </c>
      <c r="Y6" s="150">
        <v>4.9478659135409817E-4</v>
      </c>
      <c r="Z6" s="151">
        <v>5.3718504769312758E-4</v>
      </c>
      <c r="AA6" s="152">
        <v>5.4005986584670929E-5</v>
      </c>
      <c r="AB6" s="153">
        <f t="shared" si="1"/>
        <v>2.1458653726189286E-4</v>
      </c>
      <c r="AC6" s="144">
        <f t="shared" si="0"/>
        <v>31194.275323840378</v>
      </c>
      <c r="AD6" s="144">
        <v>5</v>
      </c>
      <c r="AE6" s="144">
        <v>5</v>
      </c>
    </row>
    <row r="7" spans="1:31" x14ac:dyDescent="0.3">
      <c r="B7" s="52" t="s">
        <v>101</v>
      </c>
      <c r="C7" s="52" t="s">
        <v>60</v>
      </c>
      <c r="D7" s="53"/>
      <c r="E7" s="168" t="s">
        <v>132</v>
      </c>
      <c r="F7" s="49" t="s">
        <v>35</v>
      </c>
      <c r="G7" s="48" t="s">
        <v>30</v>
      </c>
      <c r="H7" s="48">
        <v>319918</v>
      </c>
      <c r="I7" s="21">
        <v>8136</v>
      </c>
      <c r="J7" s="21">
        <v>1118</v>
      </c>
      <c r="K7" s="28">
        <v>128.34665144008511</v>
      </c>
      <c r="L7" s="28">
        <v>625.01194658974543</v>
      </c>
      <c r="M7" s="22">
        <v>0.88550700139153871</v>
      </c>
      <c r="N7" s="22">
        <v>0.44245143033921008</v>
      </c>
      <c r="O7" s="21">
        <v>-35946.863270518043</v>
      </c>
      <c r="P7" s="21">
        <v>42468.88098453026</v>
      </c>
      <c r="Q7" s="37">
        <v>1.4937399170438482E-2</v>
      </c>
      <c r="R7" s="37">
        <v>7.2740915542016032E-2</v>
      </c>
      <c r="S7" s="37">
        <v>-3.0914282093539743E-2</v>
      </c>
      <c r="T7" s="37">
        <v>3.652321364099409E-2</v>
      </c>
      <c r="U7" s="37">
        <v>-4.5176856524801634E-2</v>
      </c>
      <c r="V7" s="37">
        <v>-3.3761835105098448E-2</v>
      </c>
      <c r="W7" s="37">
        <v>1.1187203931451211E-4</v>
      </c>
      <c r="X7" s="37">
        <v>5.4478523807509306E-4</v>
      </c>
      <c r="Y7" s="37">
        <v>-2.4727975997416247E-4</v>
      </c>
      <c r="Z7" s="50">
        <v>2.9214495343294445E-4</v>
      </c>
      <c r="AA7" s="95">
        <v>3.8905333321737068E-5</v>
      </c>
      <c r="AB7" s="93">
        <f t="shared" si="1"/>
        <v>1.0716714339473516E-4</v>
      </c>
      <c r="AC7" s="47">
        <f t="shared" si="0"/>
        <v>15578.802936014916</v>
      </c>
      <c r="AD7" s="47">
        <v>16</v>
      </c>
      <c r="AE7" s="47">
        <v>12</v>
      </c>
    </row>
    <row r="8" spans="1:31" x14ac:dyDescent="0.3">
      <c r="B8" s="143" t="s">
        <v>120</v>
      </c>
      <c r="C8" s="144" t="s">
        <v>59</v>
      </c>
      <c r="D8" s="144"/>
      <c r="E8" s="167" t="s">
        <v>132</v>
      </c>
      <c r="F8" s="146" t="s">
        <v>62</v>
      </c>
      <c r="G8" s="145" t="s">
        <v>31</v>
      </c>
      <c r="H8" s="145">
        <v>319918</v>
      </c>
      <c r="I8" s="147">
        <v>15634</v>
      </c>
      <c r="J8" s="154">
        <v>1911</v>
      </c>
      <c r="K8" s="148">
        <v>2079.3042173580043</v>
      </c>
      <c r="L8" s="148">
        <v>1372.0339846923871</v>
      </c>
      <c r="M8" s="149">
        <v>0</v>
      </c>
      <c r="N8" s="149">
        <v>0.28240900382197331</v>
      </c>
      <c r="O8" s="147">
        <v>275045.06361313805</v>
      </c>
      <c r="P8" s="147">
        <v>136136.84605497567</v>
      </c>
      <c r="Q8" s="150">
        <v>0.14735347128784382</v>
      </c>
      <c r="R8" s="150">
        <v>9.723154922765509E-2</v>
      </c>
      <c r="S8" s="150">
        <v>0.12983546473127069</v>
      </c>
      <c r="T8" s="150">
        <v>6.4263617177505034E-2</v>
      </c>
      <c r="U8" s="150">
        <v>-1.5268186304356557E-2</v>
      </c>
      <c r="V8" s="150">
        <v>-3.0046467469292515E-2</v>
      </c>
      <c r="W8" s="150">
        <v>1.0334175008960961E-3</v>
      </c>
      <c r="X8" s="150">
        <v>6.8190307111813783E-4</v>
      </c>
      <c r="Y8" s="150">
        <v>1.0123728184709983E-3</v>
      </c>
      <c r="Z8" s="151">
        <v>5.0108604287579306E-4</v>
      </c>
      <c r="AA8" s="152">
        <v>2.4643035511595635E-4</v>
      </c>
      <c r="AB8" s="153">
        <f t="shared" si="1"/>
        <v>4.1126663219401868E-6</v>
      </c>
      <c r="AC8" s="144">
        <f t="shared" si="0"/>
        <v>1117.343877175673</v>
      </c>
      <c r="AD8" s="144">
        <v>7</v>
      </c>
      <c r="AE8" s="144">
        <v>19</v>
      </c>
    </row>
    <row r="9" spans="1:31" x14ac:dyDescent="0.3">
      <c r="A9" s="54"/>
      <c r="B9" s="52" t="s">
        <v>104</v>
      </c>
      <c r="C9" s="52" t="s">
        <v>59</v>
      </c>
      <c r="D9" s="53"/>
      <c r="E9" s="168" t="s">
        <v>166</v>
      </c>
      <c r="F9" s="49" t="s">
        <v>61</v>
      </c>
      <c r="G9" s="48" t="s">
        <v>30</v>
      </c>
      <c r="H9" s="48">
        <v>319918</v>
      </c>
      <c r="I9" s="21">
        <v>9043</v>
      </c>
      <c r="J9" s="21">
        <v>2232</v>
      </c>
      <c r="K9" s="28">
        <v>985.80064390420898</v>
      </c>
      <c r="L9" s="28">
        <v>1173.6962014258449</v>
      </c>
      <c r="M9" s="22">
        <v>0.56147658189314553</v>
      </c>
      <c r="N9" s="22">
        <v>0.47789314883191947</v>
      </c>
      <c r="O9" s="21">
        <v>79721.236686301752</v>
      </c>
      <c r="P9" s="21">
        <v>119573.17234362582</v>
      </c>
      <c r="Q9" s="37">
        <v>0.1116655306659448</v>
      </c>
      <c r="R9" s="37">
        <v>0.13294920223805001</v>
      </c>
      <c r="S9" s="37">
        <v>6.8150112744825408E-2</v>
      </c>
      <c r="T9" s="37">
        <v>0.10221774667821659</v>
      </c>
      <c r="U9" s="37">
        <v>-3.9144343978221086E-2</v>
      </c>
      <c r="V9" s="37">
        <v>-2.7125183988060519E-2</v>
      </c>
      <c r="W9" s="37">
        <v>8.5926299715427849E-4</v>
      </c>
      <c r="X9" s="37">
        <v>1.0230402282875373E-3</v>
      </c>
      <c r="Y9" s="37">
        <v>5.4840524260151935E-4</v>
      </c>
      <c r="Z9" s="50">
        <v>8.2254813539548192E-4</v>
      </c>
      <c r="AA9" s="95">
        <v>2.1375500268205894E-5</v>
      </c>
      <c r="AB9" s="93">
        <f t="shared" si="1"/>
        <v>3.8989856742953507E-4</v>
      </c>
      <c r="AC9" s="47">
        <f t="shared" si="0"/>
        <v>56679.24659189579</v>
      </c>
      <c r="AD9" s="47">
        <v>2</v>
      </c>
      <c r="AE9" s="47">
        <v>1</v>
      </c>
    </row>
    <row r="10" spans="1:31" x14ac:dyDescent="0.3">
      <c r="B10" s="52" t="s">
        <v>110</v>
      </c>
      <c r="C10" s="47" t="s">
        <v>59</v>
      </c>
      <c r="D10" s="47"/>
      <c r="E10" s="168" t="s">
        <v>150</v>
      </c>
      <c r="F10" s="49" t="s">
        <v>61</v>
      </c>
      <c r="G10" s="48" t="s">
        <v>30</v>
      </c>
      <c r="H10" s="48">
        <v>319918</v>
      </c>
      <c r="I10" s="21">
        <v>8131</v>
      </c>
      <c r="J10" s="21">
        <v>606</v>
      </c>
      <c r="K10" s="28">
        <v>200.30087168039296</v>
      </c>
      <c r="L10" s="28">
        <v>541.09560912937843</v>
      </c>
      <c r="M10" s="22">
        <v>0.66947050877822945</v>
      </c>
      <c r="N10" s="22">
        <v>0.10710295523204882</v>
      </c>
      <c r="O10" s="21">
        <v>29955.429300958273</v>
      </c>
      <c r="P10" s="21">
        <v>68909.376036636109</v>
      </c>
      <c r="Q10" s="37">
        <v>2.525382726446436E-2</v>
      </c>
      <c r="R10" s="37">
        <v>6.8221046328332383E-2</v>
      </c>
      <c r="S10" s="37">
        <v>2.6985399460408687E-2</v>
      </c>
      <c r="T10" s="37">
        <v>6.2077128664507333E-2</v>
      </c>
      <c r="U10" s="37">
        <v>1.688920489635759E-3</v>
      </c>
      <c r="V10" s="37">
        <v>-5.7515414856715852E-3</v>
      </c>
      <c r="W10" s="37">
        <v>1.7459019569217603E-4</v>
      </c>
      <c r="X10" s="37">
        <v>4.7164042519403E-4</v>
      </c>
      <c r="Y10" s="37">
        <v>2.0606447109779223E-4</v>
      </c>
      <c r="Z10" s="50">
        <v>4.7403006593579509E-4</v>
      </c>
      <c r="AA10" s="95">
        <v>7.2962989471181405E-5</v>
      </c>
      <c r="AB10" s="93">
        <f t="shared" si="1"/>
        <v>1.6405204349671614E-4</v>
      </c>
      <c r="AC10" s="47">
        <f t="shared" si="0"/>
        <v>23848.115905004561</v>
      </c>
      <c r="AD10" s="47">
        <v>8</v>
      </c>
      <c r="AE10" s="47">
        <v>9</v>
      </c>
    </row>
    <row r="11" spans="1:31" x14ac:dyDescent="0.3">
      <c r="A11" s="54"/>
      <c r="B11" s="52" t="s">
        <v>109</v>
      </c>
      <c r="C11" s="47" t="s">
        <v>59</v>
      </c>
      <c r="D11" s="47"/>
      <c r="E11" s="168" t="s">
        <v>148</v>
      </c>
      <c r="F11" s="49" t="s">
        <v>61</v>
      </c>
      <c r="G11" s="48" t="s">
        <v>30</v>
      </c>
      <c r="H11" s="48">
        <v>319918</v>
      </c>
      <c r="I11" s="21">
        <v>7927</v>
      </c>
      <c r="J11" s="21">
        <v>665</v>
      </c>
      <c r="K11" s="28">
        <v>18.598823780946837</v>
      </c>
      <c r="L11" s="28">
        <v>-44.440911183378915</v>
      </c>
      <c r="M11" s="22">
        <v>0.97240530596298691</v>
      </c>
      <c r="N11" s="22">
        <v>1</v>
      </c>
      <c r="O11" s="21">
        <v>3396.784960554824</v>
      </c>
      <c r="P11" s="21">
        <v>5351.6880087204354</v>
      </c>
      <c r="Q11" s="37">
        <v>2.4269101217493324E-3</v>
      </c>
      <c r="R11" s="37">
        <v>-5.798974087877223E-3</v>
      </c>
      <c r="S11" s="37">
        <v>3.17792371617293E-3</v>
      </c>
      <c r="T11" s="37">
        <v>5.0068686837606057E-3</v>
      </c>
      <c r="U11" s="37">
        <v>7.4919536460993363E-4</v>
      </c>
      <c r="V11" s="37">
        <v>1.0868871073356656E-2</v>
      </c>
      <c r="W11" s="37">
        <v>1.6211473551353818E-5</v>
      </c>
      <c r="X11" s="37">
        <v>-3.8736463377079982E-5</v>
      </c>
      <c r="Y11" s="37">
        <v>2.3366605408899058E-5</v>
      </c>
      <c r="Z11" s="50">
        <v>3.6814453497486522E-5</v>
      </c>
      <c r="AA11" s="95">
        <v>5.7685008220120793E-6</v>
      </c>
      <c r="AB11" s="93">
        <f t="shared" si="1"/>
        <v>1.2638725926731182E-5</v>
      </c>
      <c r="AC11" s="47">
        <f t="shared" si="0"/>
        <v>1837.2815989841954</v>
      </c>
      <c r="AD11" s="47">
        <v>23</v>
      </c>
      <c r="AE11" s="47">
        <v>17</v>
      </c>
    </row>
    <row r="12" spans="1:31" x14ac:dyDescent="0.3">
      <c r="A12" s="54"/>
      <c r="B12" s="52" t="s">
        <v>112</v>
      </c>
      <c r="C12" s="47" t="s">
        <v>59</v>
      </c>
      <c r="D12" s="47"/>
      <c r="E12" s="168" t="s">
        <v>163</v>
      </c>
      <c r="F12" s="49" t="s">
        <v>61</v>
      </c>
      <c r="G12" s="48" t="s">
        <v>30</v>
      </c>
      <c r="H12" s="48">
        <v>319918</v>
      </c>
      <c r="I12" s="21">
        <v>7198</v>
      </c>
      <c r="J12" s="21">
        <v>710</v>
      </c>
      <c r="K12" s="28">
        <v>-749.74179311320177</v>
      </c>
      <c r="L12" s="28">
        <v>-336.66291218333674</v>
      </c>
      <c r="M12" s="22">
        <v>1</v>
      </c>
      <c r="N12" s="22">
        <v>1</v>
      </c>
      <c r="O12" s="21">
        <v>-113307.98800631007</v>
      </c>
      <c r="P12" s="21">
        <v>-44786.233948173474</v>
      </c>
      <c r="Q12" s="37">
        <v>-9.3403037615612181E-2</v>
      </c>
      <c r="R12" s="37">
        <v>-4.1941557665965509E-2</v>
      </c>
      <c r="S12" s="37">
        <v>-0.10306101846287614</v>
      </c>
      <c r="T12" s="37">
        <v>-4.0736006040089159E-2</v>
      </c>
      <c r="U12" s="37">
        <v>-1.0653003757990831E-2</v>
      </c>
      <c r="V12" s="37">
        <v>1.258327856220598E-3</v>
      </c>
      <c r="W12" s="37">
        <v>-6.5350472656505244E-4</v>
      </c>
      <c r="X12" s="37">
        <v>-2.93448766484526E-4</v>
      </c>
      <c r="Y12" s="37">
        <v>-7.7944970793419226E-4</v>
      </c>
      <c r="Z12" s="50">
        <v>-3.080861074722479E-4</v>
      </c>
      <c r="AA12" s="95">
        <v>2.7567024483809988E-5</v>
      </c>
      <c r="AB12" s="93">
        <f t="shared" si="1"/>
        <v>-1.8161007821993394E-4</v>
      </c>
      <c r="AC12" s="47">
        <f t="shared" si="0"/>
        <v>-26400.51353577089</v>
      </c>
      <c r="AD12" s="47">
        <v>26</v>
      </c>
      <c r="AE12" s="47">
        <v>26</v>
      </c>
    </row>
    <row r="13" spans="1:31" x14ac:dyDescent="0.3">
      <c r="B13" s="52" t="s">
        <v>111</v>
      </c>
      <c r="C13" s="47" t="s">
        <v>59</v>
      </c>
      <c r="D13" s="47"/>
      <c r="E13" s="168" t="s">
        <v>161</v>
      </c>
      <c r="F13" s="49" t="s">
        <v>61</v>
      </c>
      <c r="G13" s="48" t="s">
        <v>30</v>
      </c>
      <c r="H13" s="48">
        <v>319918</v>
      </c>
      <c r="I13" s="21">
        <v>8048</v>
      </c>
      <c r="J13" s="21">
        <v>975</v>
      </c>
      <c r="K13" s="28">
        <v>101.82357790226213</v>
      </c>
      <c r="L13" s="28">
        <v>404.65969563528301</v>
      </c>
      <c r="M13" s="22">
        <v>0.89588591216537616</v>
      </c>
      <c r="N13" s="22">
        <v>0.58623753002527301</v>
      </c>
      <c r="O13" s="21">
        <v>9951.0840848725147</v>
      </c>
      <c r="P13" s="21">
        <v>41292.978807486754</v>
      </c>
      <c r="Q13" s="37">
        <v>1.2603865779961589E-2</v>
      </c>
      <c r="R13" s="37">
        <v>5.0089346646636612E-2</v>
      </c>
      <c r="S13" s="37">
        <v>9.2976601713588639E-3</v>
      </c>
      <c r="T13" s="37">
        <v>3.858153354354394E-2</v>
      </c>
      <c r="U13" s="37">
        <v>-3.2650533148579353E-3</v>
      </c>
      <c r="V13" s="37">
        <v>-1.0958889488634216E-2</v>
      </c>
      <c r="W13" s="37">
        <v>8.8753474924461204E-5</v>
      </c>
      <c r="X13" s="37">
        <v>3.5271746376836264E-4</v>
      </c>
      <c r="Y13" s="37">
        <v>6.8453863845420343E-5</v>
      </c>
      <c r="Z13" s="50">
        <v>2.840558802388754E-4</v>
      </c>
      <c r="AA13" s="95">
        <v>1.4086679007330183E-4</v>
      </c>
      <c r="AB13" s="93">
        <f t="shared" si="1"/>
        <v>1.1611500461358737E-6</v>
      </c>
      <c r="AC13" s="47">
        <f t="shared" si="0"/>
        <v>168.79546449480227</v>
      </c>
      <c r="AD13" s="47">
        <v>15</v>
      </c>
      <c r="AE13" s="47">
        <v>20</v>
      </c>
    </row>
    <row r="14" spans="1:31" x14ac:dyDescent="0.3">
      <c r="B14" s="52" t="s">
        <v>114</v>
      </c>
      <c r="C14" s="47" t="s">
        <v>59</v>
      </c>
      <c r="D14" s="47"/>
      <c r="E14" s="168" t="s">
        <v>154</v>
      </c>
      <c r="F14" s="49" t="s">
        <v>61</v>
      </c>
      <c r="G14" s="48" t="s">
        <v>30</v>
      </c>
      <c r="H14" s="48">
        <v>319918</v>
      </c>
      <c r="I14" s="21">
        <v>8043</v>
      </c>
      <c r="J14" s="21">
        <v>262</v>
      </c>
      <c r="K14" s="28">
        <v>121.28387535563405</v>
      </c>
      <c r="L14" s="28">
        <v>417.98715613746197</v>
      </c>
      <c r="M14" s="22">
        <v>0.5388445803968287</v>
      </c>
      <c r="N14" s="22">
        <v>0</v>
      </c>
      <c r="O14" s="21">
        <v>-12164.872192997309</v>
      </c>
      <c r="P14" s="21">
        <v>47232.039979519446</v>
      </c>
      <c r="Q14" s="37">
        <v>1.6375626278640466E-2</v>
      </c>
      <c r="R14" s="37">
        <v>5.6436203395613657E-2</v>
      </c>
      <c r="S14" s="37">
        <v>-1.1000254819908992E-2</v>
      </c>
      <c r="T14" s="37">
        <v>4.271022886191353E-2</v>
      </c>
      <c r="U14" s="37">
        <v>-2.693480676901272E-2</v>
      </c>
      <c r="V14" s="37">
        <v>-1.299271502584054E-2</v>
      </c>
      <c r="W14" s="37">
        <v>1.0571584314637015E-4</v>
      </c>
      <c r="X14" s="37">
        <v>3.6433420770778973E-4</v>
      </c>
      <c r="Y14" s="37">
        <v>-8.3682591534151024E-5</v>
      </c>
      <c r="Z14" s="50">
        <v>3.2491089476518033E-4</v>
      </c>
      <c r="AA14" s="95">
        <v>2.0507020422222411E-4</v>
      </c>
      <c r="AB14" s="93">
        <f t="shared" si="1"/>
        <v>-4.2614756839633942E-5</v>
      </c>
      <c r="AC14" s="47">
        <f t="shared" si="0"/>
        <v>-6194.8735213134923</v>
      </c>
      <c r="AD14" s="47">
        <v>14</v>
      </c>
      <c r="AE14" s="47">
        <v>22</v>
      </c>
    </row>
    <row r="15" spans="1:31" x14ac:dyDescent="0.3">
      <c r="A15" s="54"/>
      <c r="B15" s="52" t="s">
        <v>106</v>
      </c>
      <c r="C15" s="47" t="s">
        <v>59</v>
      </c>
      <c r="D15" s="47"/>
      <c r="E15" s="168" t="s">
        <v>164</v>
      </c>
      <c r="F15" s="49" t="s">
        <v>61</v>
      </c>
      <c r="G15" s="48" t="s">
        <v>30</v>
      </c>
      <c r="H15" s="48">
        <v>319918</v>
      </c>
      <c r="I15" s="21">
        <v>8702</v>
      </c>
      <c r="J15" s="21">
        <v>1400</v>
      </c>
      <c r="K15" s="28">
        <v>747.59894594655407</v>
      </c>
      <c r="L15" s="28">
        <v>854.27461745117375</v>
      </c>
      <c r="M15" s="22">
        <v>0.47091369713619669</v>
      </c>
      <c r="N15" s="22">
        <v>0.39541782204446307</v>
      </c>
      <c r="O15" s="21">
        <v>134361.23049625094</v>
      </c>
      <c r="P15" s="21">
        <v>133775.41766094777</v>
      </c>
      <c r="Q15" s="37">
        <v>9.0967885028547718E-2</v>
      </c>
      <c r="R15" s="37">
        <v>0.10394818719910362</v>
      </c>
      <c r="S15" s="37">
        <v>0.11999499022770323</v>
      </c>
      <c r="T15" s="37">
        <v>0.11947181397226227</v>
      </c>
      <c r="U15" s="37">
        <v>2.6606745805717313E-2</v>
      </c>
      <c r="V15" s="37">
        <v>1.4061916087334314E-2</v>
      </c>
      <c r="W15" s="37">
        <v>6.5163693586087418E-4</v>
      </c>
      <c r="X15" s="37">
        <v>7.4461968829394286E-4</v>
      </c>
      <c r="Y15" s="37">
        <v>9.2427571710256863E-4</v>
      </c>
      <c r="Z15" s="50">
        <v>9.2024588962601216E-4</v>
      </c>
      <c r="AA15" s="95">
        <v>2.5041062068315023E-4</v>
      </c>
      <c r="AB15" s="93">
        <f t="shared" si="1"/>
        <v>2.0971232412985585E-4</v>
      </c>
      <c r="AC15" s="47">
        <f t="shared" si="0"/>
        <v>30485.714813158043</v>
      </c>
      <c r="AD15" s="47">
        <v>1</v>
      </c>
      <c r="AE15" s="47">
        <v>6</v>
      </c>
    </row>
    <row r="16" spans="1:31" x14ac:dyDescent="0.3">
      <c r="A16" s="54"/>
      <c r="B16" s="52" t="s">
        <v>105</v>
      </c>
      <c r="C16" s="47" t="s">
        <v>59</v>
      </c>
      <c r="D16" s="47"/>
      <c r="E16" s="168" t="s">
        <v>165</v>
      </c>
      <c r="F16" s="49" t="s">
        <v>61</v>
      </c>
      <c r="G16" s="48" t="s">
        <v>30</v>
      </c>
      <c r="H16" s="48">
        <v>319918</v>
      </c>
      <c r="I16" s="21">
        <v>9014</v>
      </c>
      <c r="J16" s="21">
        <v>1441</v>
      </c>
      <c r="K16" s="28">
        <v>1085.3900043152516</v>
      </c>
      <c r="L16" s="28">
        <v>966.16083201224114</v>
      </c>
      <c r="M16" s="22">
        <v>0.25248622292338041</v>
      </c>
      <c r="N16" s="22">
        <v>0.334599977953002</v>
      </c>
      <c r="O16" s="21">
        <v>141250.87822180422</v>
      </c>
      <c r="P16" s="21">
        <v>75967.093112881179</v>
      </c>
      <c r="Q16" s="37">
        <v>0.1378113687103584</v>
      </c>
      <c r="R16" s="37">
        <v>0.12267290662764643</v>
      </c>
      <c r="S16" s="37">
        <v>0.13135191252224124</v>
      </c>
      <c r="T16" s="37">
        <v>7.0643263211879997E-2</v>
      </c>
      <c r="U16" s="37">
        <v>-5.6770888090513782E-3</v>
      </c>
      <c r="V16" s="37">
        <v>-4.6344436664153776E-2</v>
      </c>
      <c r="W16" s="37">
        <v>9.4606903937044225E-4</v>
      </c>
      <c r="X16" s="37">
        <v>8.4214415701738929E-4</v>
      </c>
      <c r="Y16" s="37">
        <v>9.7166985057842658E-4</v>
      </c>
      <c r="Z16" s="50">
        <v>5.2258035449493029E-4</v>
      </c>
      <c r="AA16" s="95">
        <v>4.3840606246958702E-6</v>
      </c>
      <c r="AB16" s="93">
        <f t="shared" si="1"/>
        <v>2.5690611662276927E-4</v>
      </c>
      <c r="AC16" s="47">
        <f t="shared" si="0"/>
        <v>37346.239128359652</v>
      </c>
      <c r="AD16" s="47">
        <v>4</v>
      </c>
      <c r="AE16" s="47">
        <v>3</v>
      </c>
    </row>
    <row r="17" spans="1:31" x14ac:dyDescent="0.3">
      <c r="B17" s="52" t="s">
        <v>108</v>
      </c>
      <c r="C17" s="47" t="s">
        <v>59</v>
      </c>
      <c r="D17" s="47"/>
      <c r="E17" s="168" t="s">
        <v>146</v>
      </c>
      <c r="F17" s="49" t="s">
        <v>61</v>
      </c>
      <c r="G17" s="48" t="s">
        <v>30</v>
      </c>
      <c r="H17" s="48">
        <v>319918</v>
      </c>
      <c r="I17" s="21">
        <v>7912</v>
      </c>
      <c r="J17" s="21">
        <v>756</v>
      </c>
      <c r="K17" s="28">
        <v>-18.730496654185906</v>
      </c>
      <c r="L17" s="28">
        <v>139.44710727392936</v>
      </c>
      <c r="M17" s="22">
        <v>1</v>
      </c>
      <c r="N17" s="22">
        <v>0.8157898186605953</v>
      </c>
      <c r="O17" s="21">
        <v>-3026.1148264252124</v>
      </c>
      <c r="P17" s="21">
        <v>-2323.1921945376253</v>
      </c>
      <c r="Q17" s="37">
        <v>-2.3598506594652933E-3</v>
      </c>
      <c r="R17" s="37">
        <v>1.7568906694600005E-2</v>
      </c>
      <c r="S17" s="37">
        <v>-2.744711992283844E-3</v>
      </c>
      <c r="T17" s="37">
        <v>-2.1071551618086718E-3</v>
      </c>
      <c r="U17" s="37">
        <v>-3.857716964107416E-4</v>
      </c>
      <c r="V17" s="37">
        <v>-1.9336343442650117E-2</v>
      </c>
      <c r="W17" s="37">
        <v>-1.6326244857705606E-5</v>
      </c>
      <c r="X17" s="37">
        <v>1.215476375285609E-4</v>
      </c>
      <c r="Y17" s="37">
        <v>-2.0816752279646036E-5</v>
      </c>
      <c r="Z17" s="50">
        <v>-1.5981322317774313E-5</v>
      </c>
      <c r="AA17" s="95">
        <v>1.2529183785392473E-4</v>
      </c>
      <c r="AB17" s="93">
        <f t="shared" si="1"/>
        <v>-1.332824990128119E-4</v>
      </c>
      <c r="AC17" s="47">
        <f t="shared" si="0"/>
        <v>-19375.171542010201</v>
      </c>
      <c r="AD17" s="47">
        <v>24</v>
      </c>
      <c r="AE17" s="47">
        <v>24</v>
      </c>
    </row>
    <row r="18" spans="1:31" x14ac:dyDescent="0.3">
      <c r="B18" s="52" t="s">
        <v>107</v>
      </c>
      <c r="C18" s="47" t="s">
        <v>59</v>
      </c>
      <c r="D18" s="47"/>
      <c r="E18" s="168" t="s">
        <v>144</v>
      </c>
      <c r="F18" s="49" t="s">
        <v>61</v>
      </c>
      <c r="G18" s="48" t="s">
        <v>30</v>
      </c>
      <c r="H18" s="48">
        <v>319918</v>
      </c>
      <c r="I18" s="21">
        <v>8124</v>
      </c>
      <c r="J18" s="21">
        <v>775</v>
      </c>
      <c r="K18" s="28">
        <v>224.63899772527481</v>
      </c>
      <c r="L18" s="28">
        <v>498.88648023865034</v>
      </c>
      <c r="M18" s="22">
        <v>0.71051675550866644</v>
      </c>
      <c r="N18" s="22">
        <v>0.35710505123885261</v>
      </c>
      <c r="O18" s="21">
        <v>23346.793210812673</v>
      </c>
      <c r="P18" s="21">
        <v>45006.600285704524</v>
      </c>
      <c r="Q18" s="37">
        <v>2.9995159949759941E-2</v>
      </c>
      <c r="R18" s="37">
        <v>6.6614345341015582E-2</v>
      </c>
      <c r="S18" s="37">
        <v>2.2670719142256983E-2</v>
      </c>
      <c r="T18" s="37">
        <v>4.3703303721921043E-2</v>
      </c>
      <c r="U18" s="37">
        <v>-7.111140995905374E-3</v>
      </c>
      <c r="V18" s="37">
        <v>-2.1480155146206492E-2</v>
      </c>
      <c r="W18" s="37">
        <v>1.958042730614295E-4</v>
      </c>
      <c r="X18" s="37">
        <v>4.3484927190944912E-4</v>
      </c>
      <c r="Y18" s="37">
        <v>1.6060342672711214E-4</v>
      </c>
      <c r="Z18" s="50">
        <v>3.0960201540115352E-4</v>
      </c>
      <c r="AA18" s="95">
        <v>5.3582963191023403E-5</v>
      </c>
      <c r="AB18" s="93">
        <f t="shared" si="1"/>
        <v>1.0121804450955336E-4</v>
      </c>
      <c r="AC18" s="47">
        <f t="shared" si="0"/>
        <v>14713.987132931128</v>
      </c>
      <c r="AD18" s="47">
        <v>13</v>
      </c>
      <c r="AE18" s="47">
        <v>13</v>
      </c>
    </row>
    <row r="19" spans="1:31" x14ac:dyDescent="0.3">
      <c r="B19" s="52" t="s">
        <v>103</v>
      </c>
      <c r="C19" s="52" t="s">
        <v>59</v>
      </c>
      <c r="D19" s="53"/>
      <c r="E19" s="168" t="s">
        <v>138</v>
      </c>
      <c r="F19" s="49" t="s">
        <v>61</v>
      </c>
      <c r="G19" s="48" t="s">
        <v>30</v>
      </c>
      <c r="H19" s="48">
        <v>319918</v>
      </c>
      <c r="I19" s="21">
        <v>8547</v>
      </c>
      <c r="J19" s="21">
        <v>700</v>
      </c>
      <c r="K19" s="28">
        <v>623.01222540463868</v>
      </c>
      <c r="L19" s="28">
        <v>544.81925304236904</v>
      </c>
      <c r="M19" s="22">
        <v>0.10998253513623046</v>
      </c>
      <c r="N19" s="22">
        <v>0.22168678136804421</v>
      </c>
      <c r="O19" s="21">
        <v>74835.148325609043</v>
      </c>
      <c r="P19" s="21">
        <v>56101.778448356796</v>
      </c>
      <c r="Q19" s="37">
        <v>8.4234586314824639E-2</v>
      </c>
      <c r="R19" s="37">
        <v>7.3662478078289767E-2</v>
      </c>
      <c r="S19" s="37">
        <v>7.0212078067500877E-2</v>
      </c>
      <c r="T19" s="37">
        <v>5.2635994399355096E-2</v>
      </c>
      <c r="U19" s="37">
        <v>-1.2933094391486377E-2</v>
      </c>
      <c r="V19" s="37">
        <v>-1.9583886098515135E-2</v>
      </c>
      <c r="W19" s="37">
        <v>5.4304220166137898E-4</v>
      </c>
      <c r="X19" s="37">
        <v>4.7488610113144853E-4</v>
      </c>
      <c r="Y19" s="37">
        <v>5.1479366575955387E-4</v>
      </c>
      <c r="Z19" s="50">
        <v>3.859261433865126E-4</v>
      </c>
      <c r="AA19" s="95">
        <v>6.6530042813761625E-6</v>
      </c>
      <c r="AB19" s="93">
        <f t="shared" si="1"/>
        <v>1.8631006741188014E-4</v>
      </c>
      <c r="AC19" s="47">
        <f t="shared" si="0"/>
        <v>27083.747249979668</v>
      </c>
      <c r="AD19" s="47">
        <v>11</v>
      </c>
      <c r="AE19" s="47">
        <v>7</v>
      </c>
    </row>
    <row r="20" spans="1:31" x14ac:dyDescent="0.3">
      <c r="B20" s="52" t="s">
        <v>102</v>
      </c>
      <c r="C20" s="52" t="s">
        <v>59</v>
      </c>
      <c r="D20" s="53"/>
      <c r="E20" s="168" t="s">
        <v>136</v>
      </c>
      <c r="F20" s="49" t="s">
        <v>61</v>
      </c>
      <c r="G20" s="48" t="s">
        <v>30</v>
      </c>
      <c r="H20" s="48">
        <v>319918</v>
      </c>
      <c r="I20" s="21">
        <v>8745</v>
      </c>
      <c r="J20" s="21">
        <v>2505</v>
      </c>
      <c r="K20" s="28">
        <v>689.78517450594506</v>
      </c>
      <c r="L20" s="28">
        <v>993.06819002247266</v>
      </c>
      <c r="M20" s="22">
        <v>0.7256224445083751</v>
      </c>
      <c r="N20" s="22">
        <v>0.60498480906027341</v>
      </c>
      <c r="O20" s="21">
        <v>42841.185424839372</v>
      </c>
      <c r="P20" s="21">
        <v>74402.623300047635</v>
      </c>
      <c r="Q20" s="37">
        <v>8.1014351969457443E-2</v>
      </c>
      <c r="R20" s="37">
        <v>0.11663453905598437</v>
      </c>
      <c r="S20" s="37">
        <v>3.7578611450091615E-2</v>
      </c>
      <c r="T20" s="37">
        <v>6.5263069733801748E-2</v>
      </c>
      <c r="U20" s="37">
        <v>-4.0180540101278139E-2</v>
      </c>
      <c r="V20" s="37">
        <v>-4.6005624513113075E-2</v>
      </c>
      <c r="W20" s="37">
        <v>6.0124415631458965E-4</v>
      </c>
      <c r="X20" s="37">
        <v>8.6559767901734188E-4</v>
      </c>
      <c r="Y20" s="37">
        <v>2.9470604901294344E-4</v>
      </c>
      <c r="Z20" s="50">
        <v>5.1181831061663759E-4</v>
      </c>
      <c r="AA20" s="95">
        <v>3.5593786553544948E-5</v>
      </c>
      <c r="AB20" s="93">
        <f t="shared" si="1"/>
        <v>2.2031536875477385E-4</v>
      </c>
      <c r="AC20" s="47">
        <f t="shared" si="0"/>
        <v>32027.071030193169</v>
      </c>
      <c r="AD20" s="47">
        <v>6</v>
      </c>
      <c r="AE20" s="47">
        <v>4</v>
      </c>
    </row>
    <row r="21" spans="1:31" x14ac:dyDescent="0.3">
      <c r="A21" s="54"/>
      <c r="B21" s="108" t="s">
        <v>119</v>
      </c>
      <c r="C21" s="109" t="s">
        <v>59</v>
      </c>
      <c r="D21" s="109"/>
      <c r="E21" s="169" t="s">
        <v>127</v>
      </c>
      <c r="F21" s="111" t="s">
        <v>62</v>
      </c>
      <c r="G21" s="110" t="s">
        <v>31</v>
      </c>
      <c r="H21" s="110">
        <v>319918</v>
      </c>
      <c r="I21" s="112">
        <v>14824</v>
      </c>
      <c r="J21" s="113">
        <v>1186</v>
      </c>
      <c r="K21" s="114">
        <v>1272.3132962376778</v>
      </c>
      <c r="L21" s="114">
        <v>1371.7753581126867</v>
      </c>
      <c r="M21" s="115">
        <v>0</v>
      </c>
      <c r="N21" s="115">
        <v>0</v>
      </c>
      <c r="O21" s="112">
        <v>120745.76960293224</v>
      </c>
      <c r="P21" s="112">
        <v>185919.15467867072</v>
      </c>
      <c r="Q21" s="116">
        <v>8.4395147290337633E-2</v>
      </c>
      <c r="R21" s="116">
        <v>9.0992669603877904E-2</v>
      </c>
      <c r="S21" s="116">
        <v>5.4940691360608924E-2</v>
      </c>
      <c r="T21" s="116">
        <v>8.4595318981495027E-2</v>
      </c>
      <c r="U21" s="116">
        <v>-2.7162105993676633E-2</v>
      </c>
      <c r="V21" s="116">
        <v>-5.8637888233527002E-3</v>
      </c>
      <c r="W21" s="116">
        <v>6.3234173045897989E-4</v>
      </c>
      <c r="X21" s="116">
        <v>6.8177453329696281E-4</v>
      </c>
      <c r="Y21" s="116">
        <v>4.4443529902178289E-4</v>
      </c>
      <c r="Z21" s="117">
        <v>6.8432240214472519E-4</v>
      </c>
      <c r="AA21" s="118">
        <v>6.9093820956878105E-5</v>
      </c>
      <c r="AB21" s="119">
        <f t="shared" si="1"/>
        <v>2.7306738011548449E-4</v>
      </c>
      <c r="AC21" s="109">
        <f t="shared" si="0"/>
        <v>74187.9212521429</v>
      </c>
      <c r="AD21" s="109">
        <v>3</v>
      </c>
      <c r="AE21" s="109">
        <v>2</v>
      </c>
    </row>
    <row r="22" spans="1:31" x14ac:dyDescent="0.3">
      <c r="A22" s="54"/>
      <c r="B22" s="108" t="s">
        <v>99</v>
      </c>
      <c r="C22" s="109" t="s">
        <v>59</v>
      </c>
      <c r="D22" s="109"/>
      <c r="E22" s="169" t="s">
        <v>127</v>
      </c>
      <c r="F22" s="111" t="s">
        <v>61</v>
      </c>
      <c r="G22" s="110" t="s">
        <v>30</v>
      </c>
      <c r="H22" s="110">
        <v>319918</v>
      </c>
      <c r="I22" s="112">
        <v>8346</v>
      </c>
      <c r="J22" s="112">
        <v>646</v>
      </c>
      <c r="K22" s="114">
        <v>379.6954041025146</v>
      </c>
      <c r="L22" s="114">
        <v>430.41535074079189</v>
      </c>
      <c r="M22" s="115">
        <v>0.41314466135623706</v>
      </c>
      <c r="N22" s="115">
        <v>0.33475216268811148</v>
      </c>
      <c r="O22" s="112">
        <v>8223.918125751934</v>
      </c>
      <c r="P22" s="112">
        <v>35570.035462166787</v>
      </c>
      <c r="Q22" s="116">
        <v>4.1363981670738167E-2</v>
      </c>
      <c r="R22" s="116">
        <v>4.6889407895070553E-2</v>
      </c>
      <c r="S22" s="116">
        <v>6.8780369530746528E-3</v>
      </c>
      <c r="T22" s="116">
        <v>2.9748839250340886E-2</v>
      </c>
      <c r="U22" s="116">
        <v>-3.3116129734326871E-2</v>
      </c>
      <c r="V22" s="116">
        <v>-1.6372855160693089E-2</v>
      </c>
      <c r="W22" s="116">
        <v>3.309575956886212E-4</v>
      </c>
      <c r="X22" s="116">
        <v>3.7516711577100621E-4</v>
      </c>
      <c r="Y22" s="116">
        <v>5.6572627349406981E-5</v>
      </c>
      <c r="Z22" s="117">
        <v>2.4468754798338463E-4</v>
      </c>
      <c r="AA22" s="118">
        <v>1.1422699868457453E-4</v>
      </c>
      <c r="AB22" s="119">
        <f t="shared" si="1"/>
        <v>8.1167753071177836E-6</v>
      </c>
      <c r="AC22" s="109">
        <f t="shared" si="0"/>
        <v>1179.9292113231045</v>
      </c>
      <c r="AD22" s="109">
        <v>19</v>
      </c>
      <c r="AE22" s="109">
        <v>18</v>
      </c>
    </row>
    <row r="23" spans="1:31" x14ac:dyDescent="0.3">
      <c r="B23" s="97" t="s">
        <v>115</v>
      </c>
      <c r="C23" s="97" t="s">
        <v>59</v>
      </c>
      <c r="D23" s="97"/>
      <c r="E23" s="170" t="s">
        <v>157</v>
      </c>
      <c r="F23" s="99" t="s">
        <v>61</v>
      </c>
      <c r="G23" s="98" t="s">
        <v>30</v>
      </c>
      <c r="H23" s="98">
        <v>319918</v>
      </c>
      <c r="I23" s="100">
        <v>8239</v>
      </c>
      <c r="J23" s="100">
        <v>150</v>
      </c>
      <c r="K23" s="101">
        <v>297.63392091912084</v>
      </c>
      <c r="L23" s="101">
        <v>464.0343621059061</v>
      </c>
      <c r="M23" s="102">
        <v>0</v>
      </c>
      <c r="N23" s="102">
        <v>0</v>
      </c>
      <c r="O23" s="100">
        <v>74584.334680026892</v>
      </c>
      <c r="P23" s="100">
        <v>64091.419003865674</v>
      </c>
      <c r="Q23" s="103">
        <v>3.9930804579500392E-2</v>
      </c>
      <c r="R23" s="103">
        <v>6.2255220689241289E-2</v>
      </c>
      <c r="S23" s="103">
        <v>5.8632576690359463E-2</v>
      </c>
      <c r="T23" s="103">
        <v>5.0383838054728104E-2</v>
      </c>
      <c r="U23" s="103">
        <v>1.7983669710045058E-2</v>
      </c>
      <c r="V23" s="103">
        <v>-1.1175640658946717E-2</v>
      </c>
      <c r="W23" s="103">
        <v>2.5942954747004032E-4</v>
      </c>
      <c r="X23" s="103">
        <v>4.044707814214405E-4</v>
      </c>
      <c r="Y23" s="103">
        <v>5.1306830970801031E-4</v>
      </c>
      <c r="Z23" s="104">
        <v>4.4088716693891885E-4</v>
      </c>
      <c r="AA23" s="105">
        <v>7.1905430987173613E-5</v>
      </c>
      <c r="AB23" s="106">
        <f t="shared" si="1"/>
        <v>1.4853815248228581E-4</v>
      </c>
      <c r="AC23" s="97">
        <f t="shared" si="0"/>
        <v>21592.873829600914</v>
      </c>
      <c r="AD23" s="97">
        <v>12</v>
      </c>
      <c r="AE23" s="97">
        <v>10</v>
      </c>
    </row>
    <row r="24" spans="1:31" x14ac:dyDescent="0.3">
      <c r="B24" s="52" t="s">
        <v>116</v>
      </c>
      <c r="C24" s="47" t="s">
        <v>60</v>
      </c>
      <c r="D24" s="47"/>
      <c r="E24" s="168" t="s">
        <v>157</v>
      </c>
      <c r="F24" s="49" t="s">
        <v>35</v>
      </c>
      <c r="G24" s="48" t="s">
        <v>30</v>
      </c>
      <c r="H24" s="48">
        <v>319918</v>
      </c>
      <c r="I24" s="21">
        <v>7713</v>
      </c>
      <c r="J24" s="21">
        <v>114</v>
      </c>
      <c r="K24" s="28">
        <v>-155.77086958405769</v>
      </c>
      <c r="L24" s="28">
        <v>55.661298772586562</v>
      </c>
      <c r="M24" s="22">
        <v>1</v>
      </c>
      <c r="N24" s="22">
        <v>0.51174299322292494</v>
      </c>
      <c r="O24" s="21">
        <v>-40679.770695902902</v>
      </c>
      <c r="P24" s="21">
        <v>28833.988196110015</v>
      </c>
      <c r="Q24" s="37">
        <v>-2.412140261623405E-2</v>
      </c>
      <c r="R24" s="37">
        <v>8.619253403548216E-3</v>
      </c>
      <c r="S24" s="37">
        <v>-3.8171121299354183E-2</v>
      </c>
      <c r="T24" s="37">
        <v>2.7055847222086538E-2</v>
      </c>
      <c r="U24" s="37">
        <v>-1.4396994381049022E-2</v>
      </c>
      <c r="V24" s="37">
        <v>1.8279042122510081E-2</v>
      </c>
      <c r="W24" s="37">
        <v>-1.3577607713667893E-4</v>
      </c>
      <c r="X24" s="37">
        <v>4.8516598872783803E-5</v>
      </c>
      <c r="Y24" s="37">
        <v>-2.7983759967554659E-4</v>
      </c>
      <c r="Z24" s="50">
        <v>1.9835003757002811E-4</v>
      </c>
      <c r="AA24" s="95">
        <v>3.3136832499724989E-5</v>
      </c>
      <c r="AB24" s="93">
        <f t="shared" si="1"/>
        <v>6.6038186285289068E-5</v>
      </c>
      <c r="AC24" s="47">
        <f t="shared" si="0"/>
        <v>9599.9189471808131</v>
      </c>
      <c r="AD24" s="47">
        <v>20</v>
      </c>
      <c r="AE24" s="47">
        <v>14</v>
      </c>
    </row>
    <row r="25" spans="1:31" x14ac:dyDescent="0.3">
      <c r="B25" s="97" t="s">
        <v>122</v>
      </c>
      <c r="C25" s="97" t="s">
        <v>59</v>
      </c>
      <c r="D25" s="97"/>
      <c r="E25" s="170" t="s">
        <v>157</v>
      </c>
      <c r="F25" s="99" t="s">
        <v>62</v>
      </c>
      <c r="G25" s="98" t="s">
        <v>31</v>
      </c>
      <c r="H25" s="98">
        <v>319918</v>
      </c>
      <c r="I25" s="100">
        <v>13710</v>
      </c>
      <c r="J25" s="107">
        <v>222</v>
      </c>
      <c r="K25" s="101">
        <v>164.99824800754465</v>
      </c>
      <c r="L25" s="101">
        <v>239.38914071308145</v>
      </c>
      <c r="M25" s="102">
        <v>0.25676464861466375</v>
      </c>
      <c r="N25" s="102">
        <v>0</v>
      </c>
      <c r="O25" s="100">
        <v>51376.698691913785</v>
      </c>
      <c r="P25" s="100">
        <v>46204.328474041402</v>
      </c>
      <c r="Q25" s="103">
        <v>1.5707608206652488E-2</v>
      </c>
      <c r="R25" s="103">
        <v>2.2789519747363294E-2</v>
      </c>
      <c r="S25" s="103">
        <v>2.6148401901760557E-2</v>
      </c>
      <c r="T25" s="103">
        <v>2.3515900813034299E-2</v>
      </c>
      <c r="U25" s="103">
        <v>1.0279330006735421E-2</v>
      </c>
      <c r="V25" s="103">
        <v>7.1019603901545381E-4</v>
      </c>
      <c r="W25" s="103">
        <v>8.2004391509793738E-5</v>
      </c>
      <c r="X25" s="103">
        <v>1.1897678342215486E-4</v>
      </c>
      <c r="Y25" s="103">
        <v>1.8910491457365514E-4</v>
      </c>
      <c r="Z25" s="104">
        <v>1.7006669971949553E-4</v>
      </c>
      <c r="AA25" s="105">
        <v>1.0552083540693591E-4</v>
      </c>
      <c r="AB25" s="106">
        <f t="shared" si="1"/>
        <v>-2.0487485547188145E-5</v>
      </c>
      <c r="AC25" s="97">
        <f t="shared" si="0"/>
        <v>-5566.1132566856213</v>
      </c>
      <c r="AD25" s="97">
        <v>21</v>
      </c>
      <c r="AE25" s="97">
        <v>21</v>
      </c>
    </row>
    <row r="26" spans="1:31" x14ac:dyDescent="0.3">
      <c r="A26" s="54">
        <v>500000</v>
      </c>
      <c r="B26" s="120" t="s">
        <v>98</v>
      </c>
      <c r="C26" s="120" t="s">
        <v>59</v>
      </c>
      <c r="D26" s="121" t="s">
        <v>36</v>
      </c>
      <c r="E26" s="171" t="s">
        <v>125</v>
      </c>
      <c r="F26" s="122" t="s">
        <v>61</v>
      </c>
      <c r="G26" s="121" t="s">
        <v>32</v>
      </c>
      <c r="H26" s="121">
        <v>319918</v>
      </c>
      <c r="I26" s="123">
        <v>8604</v>
      </c>
      <c r="J26" s="123">
        <v>918</v>
      </c>
      <c r="K26" s="124">
        <v>665.888615757705</v>
      </c>
      <c r="L26" s="124">
        <v>795.97843344476462</v>
      </c>
      <c r="M26" s="125">
        <v>0.27699390254320844</v>
      </c>
      <c r="N26" s="125">
        <v>0.13574545771469637</v>
      </c>
      <c r="O26" s="123">
        <v>41087.513931106405</v>
      </c>
      <c r="P26" s="123">
        <v>64098.522458733911</v>
      </c>
      <c r="Q26" s="126">
        <v>8.1632856632621126E-2</v>
      </c>
      <c r="R26" s="126">
        <v>9.7580874342050899E-2</v>
      </c>
      <c r="S26" s="126">
        <v>3.6645620104076196E-2</v>
      </c>
      <c r="T26" s="126">
        <v>5.7168951793820713E-2</v>
      </c>
      <c r="U26" s="126">
        <v>-4.1591965566394662E-2</v>
      </c>
      <c r="V26" s="126">
        <v>-3.6819084126675672E-2</v>
      </c>
      <c r="W26" s="126">
        <v>5.8041496654010892E-4</v>
      </c>
      <c r="X26" s="126">
        <v>6.9380641879391615E-4</v>
      </c>
      <c r="Y26" s="126">
        <v>2.826424799949625E-4</v>
      </c>
      <c r="Z26" s="127">
        <v>4.4093603185938732E-4</v>
      </c>
      <c r="AA26" s="128">
        <v>5.1792591454435932E-5</v>
      </c>
      <c r="AB26" s="129">
        <f t="shared" si="1"/>
        <v>1.6867542447525773E-4</v>
      </c>
      <c r="AC26" s="120">
        <f t="shared" si="0"/>
        <v>24520.213143777819</v>
      </c>
      <c r="AD26" s="120">
        <v>10</v>
      </c>
      <c r="AE26" s="120">
        <v>8</v>
      </c>
    </row>
    <row r="27" spans="1:31" x14ac:dyDescent="0.3">
      <c r="B27" s="52" t="s">
        <v>118</v>
      </c>
      <c r="C27" s="47" t="s">
        <v>60</v>
      </c>
      <c r="D27" s="47"/>
      <c r="E27" s="168" t="s">
        <v>125</v>
      </c>
      <c r="F27" s="49" t="s">
        <v>34</v>
      </c>
      <c r="G27" s="48" t="s">
        <v>31</v>
      </c>
      <c r="H27" s="48">
        <v>319918</v>
      </c>
      <c r="I27" s="21">
        <v>14855</v>
      </c>
      <c r="J27" s="21">
        <v>1840</v>
      </c>
      <c r="K27" s="28">
        <v>1233.111896103735</v>
      </c>
      <c r="L27" s="28">
        <v>1265.5726424189893</v>
      </c>
      <c r="M27" s="22">
        <v>0.33055814543771167</v>
      </c>
      <c r="N27" s="22">
        <v>0.31293559043485919</v>
      </c>
      <c r="O27" s="21">
        <v>98799.307843268907</v>
      </c>
      <c r="P27" s="21">
        <v>130267.92363700084</v>
      </c>
      <c r="Q27" s="37">
        <v>8.1899010801945185E-2</v>
      </c>
      <c r="R27" s="37">
        <v>8.4054940869210185E-2</v>
      </c>
      <c r="S27" s="37">
        <v>4.4206001214471866E-2</v>
      </c>
      <c r="T27" s="37">
        <v>5.8286076251052574E-2</v>
      </c>
      <c r="U27" s="37">
        <v>-3.4839674693420752E-2</v>
      </c>
      <c r="V27" s="37">
        <v>-2.3770810543509602E-2</v>
      </c>
      <c r="W27" s="37">
        <v>6.1285857228527048E-4</v>
      </c>
      <c r="X27" s="37">
        <v>6.2899161479742182E-4</v>
      </c>
      <c r="Y27" s="37">
        <v>3.6365580399929862E-4</v>
      </c>
      <c r="Z27" s="50">
        <v>4.7948399173689384E-4</v>
      </c>
      <c r="AA27" s="96">
        <v>1.0229047494658694E-4</v>
      </c>
      <c r="AB27" s="93">
        <f t="shared" si="1"/>
        <v>1.3745152092185998E-4</v>
      </c>
      <c r="AC27" s="47">
        <f t="shared" si="0"/>
        <v>37343.320193813139</v>
      </c>
      <c r="AD27" s="47">
        <v>9</v>
      </c>
      <c r="AE27" s="47">
        <v>11</v>
      </c>
    </row>
    <row r="28" spans="1:31" x14ac:dyDescent="0.3">
      <c r="B28" s="130" t="s">
        <v>117</v>
      </c>
      <c r="C28" s="120" t="s">
        <v>59</v>
      </c>
      <c r="D28" s="120"/>
      <c r="E28" s="171" t="s">
        <v>125</v>
      </c>
      <c r="F28" s="122" t="s">
        <v>62</v>
      </c>
      <c r="G28" s="121" t="s">
        <v>33</v>
      </c>
      <c r="H28" s="121">
        <v>319918</v>
      </c>
      <c r="I28" s="123">
        <v>13544</v>
      </c>
      <c r="J28" s="123">
        <v>1495</v>
      </c>
      <c r="K28" s="124">
        <v>-87.138123435358708</v>
      </c>
      <c r="L28" s="124">
        <v>846.2380169885264</v>
      </c>
      <c r="M28" s="125">
        <v>1</v>
      </c>
      <c r="N28" s="125">
        <v>0.43395450368660438</v>
      </c>
      <c r="O28" s="123">
        <v>-67910.889118624953</v>
      </c>
      <c r="P28" s="123">
        <v>71032.929984485527</v>
      </c>
      <c r="Q28" s="126">
        <v>-6.1384837556999489E-3</v>
      </c>
      <c r="R28" s="126">
        <v>5.9613612457391357E-2</v>
      </c>
      <c r="S28" s="126">
        <v>-3.2190950849451838E-2</v>
      </c>
      <c r="T28" s="126">
        <v>3.3670852900024972E-2</v>
      </c>
      <c r="U28" s="126">
        <v>-2.6213377485629463E-2</v>
      </c>
      <c r="V28" s="126">
        <v>-2.4483226010282744E-2</v>
      </c>
      <c r="W28" s="126">
        <v>-4.3307785845672414E-5</v>
      </c>
      <c r="X28" s="126">
        <v>4.2058163946338063E-4</v>
      </c>
      <c r="Y28" s="126">
        <v>-2.4996317810158932E-4</v>
      </c>
      <c r="Z28" s="127">
        <v>2.6145463797086558E-4</v>
      </c>
      <c r="AA28" s="128">
        <v>8.9879652252156106E-5</v>
      </c>
      <c r="AB28" s="129">
        <f t="shared" si="1"/>
        <v>4.0847666733276686E-5</v>
      </c>
      <c r="AC28" s="120">
        <f t="shared" si="0"/>
        <v>11097.640009804549</v>
      </c>
      <c r="AD28" s="120">
        <v>17</v>
      </c>
      <c r="AE28" s="120">
        <v>16</v>
      </c>
    </row>
  </sheetData>
  <sortState xmlns:xlrd2="http://schemas.microsoft.com/office/spreadsheetml/2017/richdata2" ref="A3:AE31">
    <sortCondition ref="E1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57"/>
  <sheetViews>
    <sheetView zoomScale="85" zoomScaleNormal="85" workbookViewId="0">
      <pane xSplit="5" ySplit="1" topLeftCell="F2" activePane="bottomRight" state="frozen"/>
      <selection pane="topRight" activeCell="D1" sqref="D1"/>
      <selection pane="bottomLeft" activeCell="A2" sqref="A2"/>
      <selection pane="bottomRight"/>
    </sheetView>
  </sheetViews>
  <sheetFormatPr defaultColWidth="9" defaultRowHeight="14.25" x14ac:dyDescent="0.3"/>
  <cols>
    <col min="1" max="1" width="52.375" style="1" bestFit="1" customWidth="1"/>
    <col min="2" max="2" width="38.875" style="1" hidden="1" customWidth="1"/>
    <col min="3" max="3" width="12.375" style="30" customWidth="1"/>
    <col min="4" max="4" width="12.125" style="29" bestFit="1" customWidth="1"/>
    <col min="5" max="5" width="9.875" style="1" bestFit="1" customWidth="1"/>
    <col min="6" max="6" width="12" style="1" bestFit="1" customWidth="1"/>
    <col min="7" max="7" width="7.25" style="1" bestFit="1" customWidth="1"/>
    <col min="8" max="8" width="9.375" style="1" bestFit="1" customWidth="1"/>
    <col min="9" max="9" width="10" style="1" hidden="1" customWidth="1"/>
    <col min="10" max="10" width="9.875" style="1" hidden="1" customWidth="1"/>
    <col min="11" max="11" width="12.125" style="1" hidden="1" customWidth="1"/>
    <col min="12" max="12" width="11.625" style="1" bestFit="1" customWidth="1"/>
    <col min="13" max="13" width="12.125" style="1" bestFit="1" customWidth="1"/>
    <col min="14" max="14" width="9.625" style="1" bestFit="1" customWidth="1"/>
    <col min="15" max="15" width="10.75" style="1" bestFit="1" customWidth="1"/>
    <col min="16" max="16" width="12" style="1" bestFit="1" customWidth="1"/>
    <col min="17" max="17" width="13.125" style="1" bestFit="1" customWidth="1"/>
    <col min="18" max="18" width="6.875" style="1" bestFit="1" customWidth="1"/>
    <col min="19" max="19" width="10.875" style="1" bestFit="1" customWidth="1"/>
    <col min="20" max="20" width="10.875" style="1" customWidth="1"/>
    <col min="21" max="21" width="8" style="1" customWidth="1"/>
    <col min="22" max="23" width="11.375" style="1" customWidth="1"/>
    <col min="24" max="24" width="13.375" style="1" customWidth="1"/>
    <col min="25" max="25" width="7.875" style="1" customWidth="1"/>
    <col min="26" max="26" width="11.625" style="1" hidden="1" customWidth="1"/>
    <col min="27" max="27" width="15.875" style="1" hidden="1" customWidth="1"/>
    <col min="28" max="28" width="9.875" style="1" hidden="1" customWidth="1"/>
    <col min="29" max="29" width="10.375" style="1" hidden="1" customWidth="1"/>
    <col min="30" max="30" width="9.25" style="1" hidden="1" customWidth="1"/>
    <col min="31" max="31" width="6.375" style="1" hidden="1" customWidth="1"/>
    <col min="32" max="32" width="6.875" style="1" hidden="1" customWidth="1"/>
    <col min="33" max="33" width="6.75" style="1" hidden="1" customWidth="1"/>
    <col min="34" max="34" width="6.25" style="1" hidden="1" customWidth="1"/>
    <col min="35" max="35" width="6.125" style="1" hidden="1" customWidth="1"/>
    <col min="36" max="36" width="6" style="1" hidden="1" customWidth="1"/>
    <col min="37" max="37" width="6.75" style="1" customWidth="1"/>
    <col min="38" max="38" width="6.375" style="1" hidden="1" customWidth="1"/>
    <col min="39" max="39" width="6.875" style="1" hidden="1" customWidth="1"/>
    <col min="40" max="40" width="6.75" style="1" hidden="1" customWidth="1"/>
    <col min="41" max="41" width="6.25" style="1" hidden="1" customWidth="1"/>
    <col min="42" max="42" width="6.125" style="1" hidden="1" customWidth="1"/>
    <col min="43" max="43" width="6" style="1" hidden="1" customWidth="1"/>
    <col min="44" max="44" width="10.625" style="1" customWidth="1"/>
    <col min="45" max="46" width="11.625" style="1" customWidth="1"/>
    <col min="47" max="47" width="9.875" style="1" hidden="1" customWidth="1"/>
    <col min="48" max="48" width="9.875" style="1" customWidth="1"/>
    <col min="49" max="49" width="12.25" style="1" hidden="1" customWidth="1"/>
    <col min="50" max="50" width="12.25" style="1" customWidth="1"/>
    <col min="51" max="51" width="12" style="1" hidden="1" customWidth="1"/>
    <col min="52" max="52" width="12" style="1" customWidth="1"/>
    <col min="53" max="53" width="16.125" style="1" hidden="1" customWidth="1"/>
    <col min="54" max="54" width="10.375" style="1" customWidth="1"/>
    <col min="55" max="55" width="8.125" style="1" hidden="1" customWidth="1"/>
    <col min="56" max="16384" width="9" style="1"/>
  </cols>
  <sheetData>
    <row r="1" spans="1:56" s="175" customFormat="1" ht="29.25" customHeight="1" x14ac:dyDescent="0.15">
      <c r="A1" s="23"/>
      <c r="B1" s="23"/>
      <c r="C1" s="23" t="s">
        <v>64</v>
      </c>
      <c r="D1" s="23" t="s">
        <v>63</v>
      </c>
      <c r="E1" s="23" t="s">
        <v>0</v>
      </c>
      <c r="F1" s="24" t="s">
        <v>37</v>
      </c>
      <c r="G1" s="24" t="s">
        <v>90</v>
      </c>
      <c r="H1" s="25" t="s">
        <v>91</v>
      </c>
      <c r="I1" s="25" t="s">
        <v>1</v>
      </c>
      <c r="J1" s="24" t="s">
        <v>2</v>
      </c>
      <c r="K1" s="25" t="s">
        <v>3</v>
      </c>
      <c r="L1" s="23" t="s">
        <v>4</v>
      </c>
      <c r="M1" s="23" t="s">
        <v>5</v>
      </c>
      <c r="N1" s="172" t="s">
        <v>6</v>
      </c>
      <c r="O1" s="172" t="s">
        <v>7</v>
      </c>
      <c r="P1" s="172" t="s">
        <v>8</v>
      </c>
      <c r="Q1" s="172" t="s">
        <v>9</v>
      </c>
      <c r="R1" s="172" t="s">
        <v>10</v>
      </c>
      <c r="S1" s="172" t="s">
        <v>11</v>
      </c>
      <c r="T1" s="172" t="s">
        <v>58</v>
      </c>
      <c r="U1" s="25" t="s">
        <v>12</v>
      </c>
      <c r="V1" s="25" t="s">
        <v>13</v>
      </c>
      <c r="W1" s="172" t="s">
        <v>68</v>
      </c>
      <c r="X1" s="172" t="s">
        <v>76</v>
      </c>
      <c r="Y1" s="172" t="s">
        <v>56</v>
      </c>
      <c r="Z1" s="172" t="s">
        <v>54</v>
      </c>
      <c r="AA1" s="172" t="s">
        <v>14</v>
      </c>
      <c r="AB1" s="172" t="s">
        <v>55</v>
      </c>
      <c r="AC1" s="172" t="s">
        <v>15</v>
      </c>
      <c r="AD1" s="172" t="s">
        <v>57</v>
      </c>
      <c r="AE1" s="172" t="s">
        <v>16</v>
      </c>
      <c r="AF1" s="172" t="s">
        <v>17</v>
      </c>
      <c r="AG1" s="172" t="s">
        <v>18</v>
      </c>
      <c r="AH1" s="172" t="s">
        <v>19</v>
      </c>
      <c r="AI1" s="172" t="s">
        <v>20</v>
      </c>
      <c r="AJ1" s="172" t="s">
        <v>75</v>
      </c>
      <c r="AK1" s="172" t="s">
        <v>69</v>
      </c>
      <c r="AL1" s="172" t="s">
        <v>21</v>
      </c>
      <c r="AM1" s="172" t="s">
        <v>22</v>
      </c>
      <c r="AN1" s="172" t="s">
        <v>23</v>
      </c>
      <c r="AO1" s="172" t="s">
        <v>24</v>
      </c>
      <c r="AP1" s="172" t="s">
        <v>25</v>
      </c>
      <c r="AQ1" s="172" t="s">
        <v>74</v>
      </c>
      <c r="AR1" s="172" t="s">
        <v>71</v>
      </c>
      <c r="AS1" s="172" t="s">
        <v>73</v>
      </c>
      <c r="AT1" s="172" t="s">
        <v>78</v>
      </c>
      <c r="AU1" s="173" t="s">
        <v>26</v>
      </c>
      <c r="AV1" s="174" t="s">
        <v>79</v>
      </c>
      <c r="AW1" s="173" t="s">
        <v>27</v>
      </c>
      <c r="AX1" s="174" t="s">
        <v>80</v>
      </c>
      <c r="AY1" s="173" t="s">
        <v>52</v>
      </c>
      <c r="AZ1" s="174" t="s">
        <v>82</v>
      </c>
      <c r="BA1" s="173" t="s">
        <v>53</v>
      </c>
      <c r="BB1" s="174" t="s">
        <v>84</v>
      </c>
      <c r="BC1" s="172" t="s">
        <v>51</v>
      </c>
      <c r="BD1" s="174" t="s">
        <v>86</v>
      </c>
    </row>
    <row r="2" spans="1:56" s="176" customFormat="1" x14ac:dyDescent="0.3">
      <c r="A2" s="1" t="s">
        <v>124</v>
      </c>
      <c r="B2" s="1" t="s">
        <v>98</v>
      </c>
      <c r="C2" s="30">
        <v>20180109</v>
      </c>
      <c r="D2" s="30">
        <v>20180112</v>
      </c>
      <c r="E2" s="18" t="s">
        <v>28</v>
      </c>
      <c r="F2" s="71">
        <v>499882</v>
      </c>
      <c r="G2" s="71">
        <v>12395</v>
      </c>
      <c r="H2" s="71">
        <v>1676994.889999999</v>
      </c>
      <c r="I2" s="14">
        <v>1</v>
      </c>
      <c r="J2" s="14">
        <v>1</v>
      </c>
      <c r="K2" s="14">
        <v>32.5</v>
      </c>
      <c r="L2" s="12"/>
      <c r="M2" s="2"/>
      <c r="N2" s="36">
        <f t="shared" ref="N2:N33" si="0">G2/F2</f>
        <v>2.4795851821029762E-2</v>
      </c>
      <c r="O2" s="1"/>
      <c r="P2" s="3">
        <f t="shared" ref="P2:P33" si="1">H2/F2</f>
        <v>3.3547815084359889</v>
      </c>
      <c r="Q2" s="1"/>
      <c r="R2" s="4">
        <f t="shared" ref="R2:R53" si="2">H2/G2</f>
        <v>135.29607825736176</v>
      </c>
      <c r="S2" s="1"/>
      <c r="T2" s="26">
        <f>K2/J2</f>
        <v>32.5</v>
      </c>
      <c r="U2" s="71">
        <v>14430</v>
      </c>
      <c r="V2" s="71">
        <v>2175318.38</v>
      </c>
      <c r="W2" s="38"/>
      <c r="X2" s="38"/>
      <c r="Y2" s="2">
        <f t="shared" ref="Y2:Y33" si="3">V2/U2</f>
        <v>150.74971448371448</v>
      </c>
      <c r="Z2" s="71">
        <v>890</v>
      </c>
      <c r="AA2" s="71">
        <v>115555.07</v>
      </c>
      <c r="AB2" s="71">
        <v>599</v>
      </c>
      <c r="AC2" s="71">
        <v>58412.890000000007</v>
      </c>
      <c r="AD2" s="2">
        <f>AC2/AB2</f>
        <v>97.517345575959951</v>
      </c>
      <c r="AE2" s="5">
        <f t="shared" ref="AE2:AE33" si="4">Z2/U2</f>
        <v>6.1677061677061676E-2</v>
      </c>
      <c r="AF2" s="5">
        <f t="shared" ref="AF2:AF33" si="5">AB2/G2</f>
        <v>4.8325937878176684E-2</v>
      </c>
      <c r="AG2" s="6">
        <f t="shared" ref="AG2:AG33" si="6">J2/G2</f>
        <v>8.0677692617991132E-5</v>
      </c>
      <c r="AH2" s="1"/>
      <c r="AI2" s="1"/>
      <c r="AJ2" s="1"/>
      <c r="AK2" s="1"/>
      <c r="AL2" s="27">
        <f t="shared" ref="AL2:AL33" si="7">AA2/V2</f>
        <v>5.3120991879818537E-2</v>
      </c>
      <c r="AM2" s="27">
        <f t="shared" ref="AM2:AM33" si="8">AC2/H2</f>
        <v>3.4831883119214542E-2</v>
      </c>
      <c r="AN2" s="27">
        <f t="shared" ref="AN2:AN33" si="9">K2/H2</f>
        <v>1.9379904013899541E-5</v>
      </c>
      <c r="AO2" s="1"/>
      <c r="AP2" s="1"/>
      <c r="AQ2" s="1"/>
      <c r="AR2" s="1"/>
      <c r="AS2" s="1"/>
      <c r="AT2" s="1"/>
      <c r="AU2" s="42"/>
      <c r="AV2" s="42"/>
      <c r="AW2" s="7"/>
      <c r="AX2" s="7"/>
      <c r="AY2" s="16"/>
      <c r="AZ2" s="16"/>
      <c r="BA2" s="16"/>
      <c r="BB2" s="16"/>
      <c r="BC2" s="1"/>
      <c r="BD2" s="43"/>
    </row>
    <row r="3" spans="1:56" s="176" customFormat="1" x14ac:dyDescent="0.3">
      <c r="A3" s="1" t="s">
        <v>124</v>
      </c>
      <c r="B3" s="1" t="s">
        <v>125</v>
      </c>
      <c r="C3" s="30">
        <f>C2</f>
        <v>20180109</v>
      </c>
      <c r="D3" s="30">
        <f>D2</f>
        <v>20180112</v>
      </c>
      <c r="E3" s="11" t="s">
        <v>29</v>
      </c>
      <c r="F3" s="71">
        <v>319857</v>
      </c>
      <c r="G3" s="71">
        <v>8604</v>
      </c>
      <c r="H3" s="71">
        <v>1116853.78</v>
      </c>
      <c r="I3" s="71">
        <v>921</v>
      </c>
      <c r="J3" s="71">
        <v>918</v>
      </c>
      <c r="K3" s="71">
        <v>104314.39</v>
      </c>
      <c r="L3" s="13">
        <v>1147263</v>
      </c>
      <c r="M3" s="2">
        <v>145369209.65255719</v>
      </c>
      <c r="N3" s="3">
        <f t="shared" si="0"/>
        <v>2.6899520723323234E-2</v>
      </c>
      <c r="O3" s="8">
        <f>N3/N2-1</f>
        <v>8.4839549674567527E-2</v>
      </c>
      <c r="P3" s="3">
        <f t="shared" si="1"/>
        <v>3.4917284286415491</v>
      </c>
      <c r="Q3" s="8">
        <f>P3/P2-1</f>
        <v>4.0821412619925113E-2</v>
      </c>
      <c r="R3" s="4">
        <f t="shared" si="2"/>
        <v>129.80634356113436</v>
      </c>
      <c r="S3" s="8">
        <f>R3/R2-1</f>
        <v>-4.0575711927028357E-2</v>
      </c>
      <c r="T3" s="26">
        <f t="shared" ref="T3:T53" si="10">K3/J3</f>
        <v>113.63223311546841</v>
      </c>
      <c r="U3" s="71">
        <v>9086</v>
      </c>
      <c r="V3" s="71">
        <v>1363343.48</v>
      </c>
      <c r="W3" s="39">
        <f>(U3/F3)/(U2/F2)-1</f>
        <v>-1.5948017709429774E-2</v>
      </c>
      <c r="X3" s="39">
        <f>(V3/F3)/(V2/F2)-1</f>
        <v>-2.0523331689744517E-2</v>
      </c>
      <c r="Y3" s="2">
        <f t="shared" si="3"/>
        <v>150.04880915694474</v>
      </c>
      <c r="Z3" s="92">
        <v>527</v>
      </c>
      <c r="AA3" s="92">
        <v>67168.640000000014</v>
      </c>
      <c r="AB3" s="92">
        <v>440</v>
      </c>
      <c r="AC3" s="92">
        <v>43226.879999999997</v>
      </c>
      <c r="AD3" s="2">
        <f t="shared" ref="AD3:AD53" si="11">AC3/AB3</f>
        <v>98.24290909090908</v>
      </c>
      <c r="AE3" s="5">
        <f>Z3/U3</f>
        <v>5.8001320713185117E-2</v>
      </c>
      <c r="AF3" s="5">
        <f t="shared" si="5"/>
        <v>5.1139005113900508E-2</v>
      </c>
      <c r="AG3" s="6">
        <f t="shared" si="6"/>
        <v>0.10669456066945607</v>
      </c>
      <c r="AH3" s="8">
        <f>(MIN(AE3,AF2)*(AG3-1)+AF3-AG3)/((MIN(AE3,AF2)-1)*AG3)</f>
        <v>0.97229554570028909</v>
      </c>
      <c r="AI3" s="8">
        <f>(MIN(AE3,AF2)*(AG3-1)+AF3-AG3)/(AF3-1)</f>
        <v>0.10404619776233047</v>
      </c>
      <c r="AJ3" s="9">
        <f>(-MIN(AE3,AF2)+AF3*O3+AF3-O3)/(MIN(AE3,AF2)-1)</f>
        <v>8.1632856632621126E-2</v>
      </c>
      <c r="AK3" s="9">
        <f>AJ3-W3</f>
        <v>9.7580874342050899E-2</v>
      </c>
      <c r="AL3" s="27">
        <f>AA3/V3</f>
        <v>4.9267584424139407E-2</v>
      </c>
      <c r="AM3" s="27">
        <f t="shared" si="8"/>
        <v>3.8704153376281712E-2</v>
      </c>
      <c r="AN3" s="27">
        <f t="shared" si="9"/>
        <v>9.3400221110412504E-2</v>
      </c>
      <c r="AO3" s="8">
        <f>(MIN(AM2,AL3)*(AN3-1)+AM3-AN3)/((MIN(AM2,AL3)-1)*AN3)</f>
        <v>0.957044894608993</v>
      </c>
      <c r="AP3" s="8">
        <f>(MIN(AM2,AL3)*(AN3-1)+AM3-AN3)/(AM3-1)</f>
        <v>8.9748276320275516E-2</v>
      </c>
      <c r="AQ3" s="9">
        <f>(-MIN(AM2,AL3)+AM3*Q3+AM3-Q3)/(MIN(AM2,AL3)-1)</f>
        <v>3.6645620104076196E-2</v>
      </c>
      <c r="AR3" s="9">
        <f>AQ3-X3</f>
        <v>5.7168951793820713E-2</v>
      </c>
      <c r="AS3" s="9">
        <f>(1+AQ3)/(1+AJ3)-1</f>
        <v>-4.1591965566394662E-2</v>
      </c>
      <c r="AT3" s="9">
        <f>(1+AR3)/(1+AK3)-1</f>
        <v>-3.6819084126675672E-2</v>
      </c>
      <c r="AU3" s="10">
        <f>G2*AJ3*F3/(F2*AH3)</f>
        <v>665.888615757705</v>
      </c>
      <c r="AV3" s="10">
        <f>G2*AK3*F3/(F2*AH3)</f>
        <v>795.97843344476462</v>
      </c>
      <c r="AW3" s="10">
        <f>H2*AQ3*F3/(AO3*F2)</f>
        <v>41087.513931106405</v>
      </c>
      <c r="AX3" s="10">
        <f>H2*AR3*F3/(AO3*F2)</f>
        <v>64098.522458733911</v>
      </c>
      <c r="AY3" s="16">
        <f>AU3/L3</f>
        <v>5.8041496654010892E-4</v>
      </c>
      <c r="AZ3" s="16">
        <f>AV3/L3</f>
        <v>6.9380641879391615E-4</v>
      </c>
      <c r="BA3" s="16">
        <f>AW3/M3</f>
        <v>2.826424799949625E-4</v>
      </c>
      <c r="BB3" s="16">
        <f>AX3/M3</f>
        <v>4.4093603185938732E-4</v>
      </c>
      <c r="BC3" s="17">
        <f>IF(1-AU3/I3&lt;0,0,IF(1-AU3/I3&gt;1,1,1-AU3/I3))</f>
        <v>0.27699390254320844</v>
      </c>
      <c r="BD3" s="43">
        <f>IF(1-AV3/I3&lt;0,0,IF(1-AV3/I3&gt;1,1,1-AV3/I3))</f>
        <v>0.13574545771469637</v>
      </c>
    </row>
    <row r="4" spans="1:56" s="176" customFormat="1" x14ac:dyDescent="0.3">
      <c r="A4" s="1" t="s">
        <v>126</v>
      </c>
      <c r="B4" s="1" t="s">
        <v>99</v>
      </c>
      <c r="C4" s="30">
        <v>20180109</v>
      </c>
      <c r="D4" s="30">
        <v>20180112</v>
      </c>
      <c r="E4" s="18" t="s">
        <v>28</v>
      </c>
      <c r="F4" s="71">
        <v>499882</v>
      </c>
      <c r="G4" s="71">
        <v>12395</v>
      </c>
      <c r="H4" s="71">
        <v>1676994.889999999</v>
      </c>
      <c r="I4" s="14">
        <v>1</v>
      </c>
      <c r="J4" s="14">
        <v>1</v>
      </c>
      <c r="K4" s="14">
        <v>32.5</v>
      </c>
      <c r="L4" s="13"/>
      <c r="M4" s="2"/>
      <c r="N4" s="36">
        <f t="shared" si="0"/>
        <v>2.4795851821029762E-2</v>
      </c>
      <c r="O4" s="1"/>
      <c r="P4" s="3">
        <f t="shared" si="1"/>
        <v>3.3547815084359889</v>
      </c>
      <c r="Q4" s="1"/>
      <c r="R4" s="4">
        <f t="shared" si="2"/>
        <v>135.29607825736176</v>
      </c>
      <c r="S4" s="1"/>
      <c r="T4" s="26">
        <f t="shared" si="10"/>
        <v>32.5</v>
      </c>
      <c r="U4" s="71">
        <v>14430</v>
      </c>
      <c r="V4" s="71">
        <v>2175318.38</v>
      </c>
      <c r="W4" s="38"/>
      <c r="X4" s="38"/>
      <c r="Y4" s="2">
        <f t="shared" si="3"/>
        <v>150.74971448371448</v>
      </c>
      <c r="Z4" s="71">
        <v>890</v>
      </c>
      <c r="AA4" s="71">
        <v>115555.07</v>
      </c>
      <c r="AB4" s="71">
        <v>599</v>
      </c>
      <c r="AC4" s="71">
        <v>58412.890000000007</v>
      </c>
      <c r="AD4" s="2">
        <f t="shared" si="11"/>
        <v>97.517345575959951</v>
      </c>
      <c r="AE4" s="5">
        <f t="shared" si="4"/>
        <v>6.1677061677061676E-2</v>
      </c>
      <c r="AF4" s="5">
        <f t="shared" si="5"/>
        <v>4.8325937878176684E-2</v>
      </c>
      <c r="AG4" s="6">
        <f>J4/G4</f>
        <v>8.0677692617991132E-5</v>
      </c>
      <c r="AH4" s="1"/>
      <c r="AI4" s="1"/>
      <c r="AJ4" s="1"/>
      <c r="AK4" s="1"/>
      <c r="AL4" s="27">
        <f t="shared" si="7"/>
        <v>5.3120991879818537E-2</v>
      </c>
      <c r="AM4" s="27">
        <f t="shared" si="8"/>
        <v>3.4831883119214542E-2</v>
      </c>
      <c r="AN4" s="27">
        <f t="shared" si="9"/>
        <v>1.9379904013899541E-5</v>
      </c>
      <c r="AO4" s="1"/>
      <c r="AP4" s="1"/>
      <c r="AQ4" s="1"/>
      <c r="AR4" s="1"/>
      <c r="AS4" s="1"/>
      <c r="AT4" s="1"/>
      <c r="AU4" s="42"/>
      <c r="AV4" s="42"/>
      <c r="AW4" s="7"/>
      <c r="AX4" s="7"/>
      <c r="AY4" s="16"/>
      <c r="AZ4" s="16"/>
      <c r="BA4" s="16"/>
      <c r="BB4" s="16"/>
      <c r="BC4" s="1"/>
      <c r="BD4" s="43"/>
    </row>
    <row r="5" spans="1:56" s="177" customFormat="1" x14ac:dyDescent="0.3">
      <c r="A5" s="15" t="s">
        <v>126</v>
      </c>
      <c r="B5" s="15" t="s">
        <v>127</v>
      </c>
      <c r="C5" s="57">
        <v>20180109</v>
      </c>
      <c r="D5" s="57">
        <v>20180112</v>
      </c>
      <c r="E5" s="58" t="s">
        <v>29</v>
      </c>
      <c r="F5" s="71">
        <v>319814</v>
      </c>
      <c r="G5" s="71">
        <v>8346</v>
      </c>
      <c r="H5" s="71">
        <v>1089985.169999999</v>
      </c>
      <c r="I5" s="71">
        <v>647</v>
      </c>
      <c r="J5" s="71">
        <v>646</v>
      </c>
      <c r="K5" s="71">
        <v>94464.419999999896</v>
      </c>
      <c r="L5" s="13">
        <v>1147263</v>
      </c>
      <c r="M5" s="2">
        <v>145369209.65255719</v>
      </c>
      <c r="N5" s="35">
        <f t="shared" si="0"/>
        <v>2.609641854327828E-2</v>
      </c>
      <c r="O5" s="33">
        <f>N5/N4-1</f>
        <v>5.2450979770152006E-2</v>
      </c>
      <c r="P5" s="35">
        <f t="shared" si="1"/>
        <v>3.4081846635857063</v>
      </c>
      <c r="Q5" s="33">
        <f>P5/P4-1</f>
        <v>1.5918519586276769E-2</v>
      </c>
      <c r="R5" s="59">
        <f t="shared" si="2"/>
        <v>130.59970884255918</v>
      </c>
      <c r="S5" s="33">
        <f>R5/R4-1</f>
        <v>-3.4711792649814166E-2</v>
      </c>
      <c r="T5" s="60">
        <f t="shared" si="10"/>
        <v>146.22975232198127</v>
      </c>
      <c r="U5" s="71">
        <v>9181</v>
      </c>
      <c r="V5" s="71">
        <v>1359893.169999999</v>
      </c>
      <c r="W5" s="61">
        <f>(U5/F5)/(U4/F4)-1</f>
        <v>-5.5254262243323859E-3</v>
      </c>
      <c r="X5" s="61">
        <f>(V5/F5)/(V4/F4)-1</f>
        <v>-2.2870802297266235E-2</v>
      </c>
      <c r="Y5" s="2">
        <f t="shared" si="3"/>
        <v>148.12037577605915</v>
      </c>
      <c r="Z5" s="92">
        <v>706</v>
      </c>
      <c r="AA5" s="92">
        <v>93103.549999999988</v>
      </c>
      <c r="AB5" s="92">
        <v>487</v>
      </c>
      <c r="AC5" s="92">
        <v>47327.97</v>
      </c>
      <c r="AD5" s="2">
        <f t="shared" si="11"/>
        <v>97.182689938398354</v>
      </c>
      <c r="AE5" s="31">
        <f t="shared" si="4"/>
        <v>7.6897941400718872E-2</v>
      </c>
      <c r="AF5" s="31">
        <f t="shared" si="5"/>
        <v>5.8351306014857419E-2</v>
      </c>
      <c r="AG5" s="32">
        <f t="shared" si="6"/>
        <v>7.740234843038582E-2</v>
      </c>
      <c r="AH5" s="33">
        <f>(MIN(AE5,AF4)*(AG5-1)+AF5-AG5)/((MIN(AE5,AF4)-1)*AG5)</f>
        <v>0.86390005217699839</v>
      </c>
      <c r="AI5" s="33">
        <f>(MIN(AE5,AF4)*(AG5-1)+AF5-AG5)/(AF5-1)</f>
        <v>6.7579809347494635E-2</v>
      </c>
      <c r="AJ5" s="34">
        <f>(-MIN(AE5,AF4)+AF5*O5+AF5-O5)/(MIN(AE5,AF4)-1)</f>
        <v>4.1363981670738167E-2</v>
      </c>
      <c r="AK5" s="34">
        <f>AJ5-W5</f>
        <v>4.6889407895070553E-2</v>
      </c>
      <c r="AL5" s="62">
        <f t="shared" si="7"/>
        <v>6.846387058477546E-2</v>
      </c>
      <c r="AM5" s="62">
        <f t="shared" si="8"/>
        <v>4.3420746724471528E-2</v>
      </c>
      <c r="AN5" s="62">
        <f t="shared" si="9"/>
        <v>8.6665784636317564E-2</v>
      </c>
      <c r="AO5" s="33">
        <f>(MIN(AM4,AL5)*(AN5-1)+AM5-AN5)/((MIN(AM4,AL5)-1)*AN5)</f>
        <v>0.89732018781370304</v>
      </c>
      <c r="AP5" s="33">
        <f>(MIN(AM4,AL5)*(AN5-1)+AM5-AN5)/(AM5-1)</f>
        <v>7.8465206404130475E-2</v>
      </c>
      <c r="AQ5" s="34">
        <f>(-MIN(AM4,AL5)+AM5*Q5+AM5-Q5)/(MIN(AM4,AL5)-1)</f>
        <v>6.8780369530746528E-3</v>
      </c>
      <c r="AR5" s="34">
        <f t="shared" ref="AR5" si="12">AQ5-X5</f>
        <v>2.9748839250340886E-2</v>
      </c>
      <c r="AS5" s="34">
        <f t="shared" ref="AS5:AT5" si="13">(1+AQ5)/(1+AJ5)-1</f>
        <v>-3.3116129734326871E-2</v>
      </c>
      <c r="AT5" s="34">
        <f t="shared" si="13"/>
        <v>-1.6372855160693089E-2</v>
      </c>
      <c r="AU5" s="63">
        <f>G4*AJ5*F5/(F4*AH5)</f>
        <v>379.6954041025146</v>
      </c>
      <c r="AV5" s="63">
        <f>G4*AK5*F5/(F4*AH5)</f>
        <v>430.41535074079189</v>
      </c>
      <c r="AW5" s="63">
        <f>H4*AQ5*F5/(AO5*F4)</f>
        <v>8223.918125751934</v>
      </c>
      <c r="AX5" s="63">
        <f>H4*AR5*F5/(AO5*F4)</f>
        <v>35570.035462166787</v>
      </c>
      <c r="AY5" s="64">
        <f>AU5/L5</f>
        <v>3.309575956886212E-4</v>
      </c>
      <c r="AZ5" s="64">
        <f t="shared" ref="AZ5" si="14">AV5/L5</f>
        <v>3.7516711577100621E-4</v>
      </c>
      <c r="BA5" s="64">
        <f>AW5/M5</f>
        <v>5.6572627349406981E-5</v>
      </c>
      <c r="BB5" s="64">
        <f t="shared" ref="BB5" si="15">AX5/M5</f>
        <v>2.4468754798338463E-4</v>
      </c>
      <c r="BC5" s="65">
        <f>IF(1-AU5/I5&lt;0,0,IF(1-AU5/I5&gt;1,1,1-AU5/I5))</f>
        <v>0.41314466135623706</v>
      </c>
      <c r="BD5" s="66">
        <f t="shared" ref="BD5" si="16">IF(1-AV5/I5&lt;0,0,IF(1-AV5/I5&gt;1,1,1-AV5/I5))</f>
        <v>0.33475216268811148</v>
      </c>
    </row>
    <row r="6" spans="1:56" s="177" customFormat="1" x14ac:dyDescent="0.3">
      <c r="A6" s="15" t="s">
        <v>131</v>
      </c>
      <c r="B6" s="15" t="s">
        <v>100</v>
      </c>
      <c r="C6" s="57">
        <v>20180109</v>
      </c>
      <c r="D6" s="57">
        <v>20180112</v>
      </c>
      <c r="E6" s="18" t="s">
        <v>28</v>
      </c>
      <c r="F6" s="71">
        <v>499882</v>
      </c>
      <c r="G6" s="71">
        <v>12395</v>
      </c>
      <c r="H6" s="71">
        <v>1676994.889999999</v>
      </c>
      <c r="I6" s="14">
        <v>1</v>
      </c>
      <c r="J6" s="14">
        <v>1</v>
      </c>
      <c r="K6" s="14">
        <v>32.5</v>
      </c>
      <c r="L6" s="13"/>
      <c r="M6" s="2"/>
      <c r="N6" s="67">
        <f t="shared" si="0"/>
        <v>2.4795851821029762E-2</v>
      </c>
      <c r="O6" s="15"/>
      <c r="P6" s="35">
        <f t="shared" si="1"/>
        <v>3.3547815084359889</v>
      </c>
      <c r="Q6" s="15"/>
      <c r="R6" s="59">
        <f t="shared" si="2"/>
        <v>135.29607825736176</v>
      </c>
      <c r="S6" s="15"/>
      <c r="T6" s="60">
        <f t="shared" si="10"/>
        <v>32.5</v>
      </c>
      <c r="U6" s="71">
        <v>14430</v>
      </c>
      <c r="V6" s="71">
        <v>2175318.38</v>
      </c>
      <c r="W6" s="61"/>
      <c r="X6" s="61"/>
      <c r="Y6" s="2">
        <f t="shared" si="3"/>
        <v>150.74971448371448</v>
      </c>
      <c r="Z6" s="71">
        <v>890</v>
      </c>
      <c r="AA6" s="71">
        <v>115555.07</v>
      </c>
      <c r="AB6" s="71">
        <v>599</v>
      </c>
      <c r="AC6" s="71">
        <v>58412.890000000007</v>
      </c>
      <c r="AD6" s="2">
        <f t="shared" si="11"/>
        <v>97.517345575959951</v>
      </c>
      <c r="AE6" s="31">
        <f t="shared" si="4"/>
        <v>6.1677061677061676E-2</v>
      </c>
      <c r="AF6" s="31">
        <f t="shared" si="5"/>
        <v>4.8325937878176684E-2</v>
      </c>
      <c r="AG6" s="32">
        <f t="shared" si="6"/>
        <v>8.0677692617991132E-5</v>
      </c>
      <c r="AH6" s="15"/>
      <c r="AI6" s="15"/>
      <c r="AJ6" s="15"/>
      <c r="AK6" s="15"/>
      <c r="AL6" s="62">
        <f t="shared" si="7"/>
        <v>5.3120991879818537E-2</v>
      </c>
      <c r="AM6" s="62">
        <f t="shared" si="8"/>
        <v>3.4831883119214542E-2</v>
      </c>
      <c r="AN6" s="62">
        <f t="shared" si="9"/>
        <v>1.9379904013899541E-5</v>
      </c>
      <c r="AO6" s="15"/>
      <c r="AP6" s="15"/>
      <c r="AQ6" s="15"/>
      <c r="AR6" s="15"/>
      <c r="AS6" s="15"/>
      <c r="AT6" s="15"/>
      <c r="AU6" s="68"/>
      <c r="AV6" s="68"/>
      <c r="AW6" s="69"/>
      <c r="AX6" s="69"/>
      <c r="AY6" s="64"/>
      <c r="AZ6" s="64"/>
      <c r="BA6" s="64"/>
      <c r="BB6" s="64"/>
      <c r="BC6" s="15"/>
      <c r="BD6" s="66"/>
    </row>
    <row r="7" spans="1:56" s="177" customFormat="1" x14ac:dyDescent="0.3">
      <c r="A7" s="15" t="s">
        <v>131</v>
      </c>
      <c r="B7" s="15" t="s">
        <v>132</v>
      </c>
      <c r="C7" s="57">
        <v>20180109</v>
      </c>
      <c r="D7" s="57">
        <v>20180112</v>
      </c>
      <c r="E7" s="58" t="s">
        <v>29</v>
      </c>
      <c r="F7" s="71">
        <v>319817</v>
      </c>
      <c r="G7" s="71">
        <v>8761</v>
      </c>
      <c r="H7" s="71">
        <v>1151565.459999999</v>
      </c>
      <c r="I7" s="71">
        <v>1188</v>
      </c>
      <c r="J7" s="71">
        <v>1184</v>
      </c>
      <c r="K7" s="71">
        <v>171533.8</v>
      </c>
      <c r="L7" s="13">
        <v>1147263</v>
      </c>
      <c r="M7" s="2">
        <v>145369209.65255719</v>
      </c>
      <c r="N7" s="35">
        <f t="shared" si="0"/>
        <v>2.7393790824127549E-2</v>
      </c>
      <c r="O7" s="33">
        <f>N7/N6-1</f>
        <v>0.10477312987063558</v>
      </c>
      <c r="P7" s="35">
        <f t="shared" si="1"/>
        <v>3.6007012135064711</v>
      </c>
      <c r="Q7" s="33">
        <f>P7/P6-1</f>
        <v>7.3304238875792294E-2</v>
      </c>
      <c r="R7" s="59">
        <f t="shared" si="2"/>
        <v>131.44223947037997</v>
      </c>
      <c r="S7" s="33">
        <f>R7/R6-1</f>
        <v>-2.8484482600086625E-2</v>
      </c>
      <c r="T7" s="60">
        <f t="shared" si="10"/>
        <v>144.87652027027025</v>
      </c>
      <c r="U7" s="71">
        <v>9274</v>
      </c>
      <c r="V7" s="71">
        <v>1384280.72</v>
      </c>
      <c r="W7" s="61">
        <f>(U7/F7)/(U6/F6)-1</f>
        <v>4.5387958144316176E-3</v>
      </c>
      <c r="X7" s="61">
        <f>(V7/F7)/(V6/F6)-1</f>
        <v>-5.3568536930965749E-3</v>
      </c>
      <c r="Y7" s="2">
        <f t="shared" si="3"/>
        <v>149.26468837610523</v>
      </c>
      <c r="Z7" s="92">
        <v>656</v>
      </c>
      <c r="AA7" s="92">
        <v>81285.400000000023</v>
      </c>
      <c r="AB7" s="92">
        <v>527</v>
      </c>
      <c r="AC7" s="92">
        <v>51284.909999999902</v>
      </c>
      <c r="AD7" s="2">
        <f t="shared" si="11"/>
        <v>97.314819734345164</v>
      </c>
      <c r="AE7" s="31">
        <f t="shared" si="4"/>
        <v>7.0735389260297613E-2</v>
      </c>
      <c r="AF7" s="31">
        <f t="shared" si="5"/>
        <v>6.0152950576418215E-2</v>
      </c>
      <c r="AG7" s="32">
        <f t="shared" si="6"/>
        <v>0.13514438990982763</v>
      </c>
      <c r="AH7" s="33">
        <f>(MIN(AE7,AF6)*(AG7-1)+AF7-AG7)/((MIN(AE7,AF6)-1)*AG7)</f>
        <v>0.90804215011043588</v>
      </c>
      <c r="AI7" s="33">
        <f>(MIN(AE7,AF6)*(AG7-1)+AF7-AG7)/(AF7-1)</f>
        <v>0.12426106768313634</v>
      </c>
      <c r="AJ7" s="34">
        <f>(-MIN(AE7,AF6)+AF7*O7+AF7-O7)/(MIN(AE7,AF6)-1)</f>
        <v>9.1043465108601271E-2</v>
      </c>
      <c r="AK7" s="34">
        <f>AJ7-W7</f>
        <v>8.6504669294169653E-2</v>
      </c>
      <c r="AL7" s="62">
        <f t="shared" si="7"/>
        <v>5.8720315052860107E-2</v>
      </c>
      <c r="AM7" s="62">
        <f t="shared" si="8"/>
        <v>4.4534949841236071E-2</v>
      </c>
      <c r="AN7" s="62">
        <f t="shared" si="9"/>
        <v>0.14895705538094217</v>
      </c>
      <c r="AO7" s="33">
        <f>(MIN(AM6,AL7)*(AN7-1)+AM7-AN7)/((MIN(AM6,AL7)-1)*AN7)</f>
        <v>0.93250913844223604</v>
      </c>
      <c r="AP7" s="33">
        <f>(MIN(AM6,AL7)*(AN7-1)+AM7-AN7)/(AM7-1)</f>
        <v>0.1403144300190074</v>
      </c>
      <c r="AQ7" s="34">
        <f>(-MIN(AM6,AL7)+AM7*Q7+AM7-Q7)/(MIN(AM6,AL7)-1)</f>
        <v>6.251405376638644E-2</v>
      </c>
      <c r="AR7" s="34">
        <f t="shared" ref="AR7" si="17">AQ7-X7</f>
        <v>6.7870907459483015E-2</v>
      </c>
      <c r="AS7" s="34">
        <f t="shared" ref="AS7:AT7" si="18">(1+AQ7)/(1+AJ7)-1</f>
        <v>-2.6148739490754358E-2</v>
      </c>
      <c r="AT7" s="34">
        <f t="shared" si="18"/>
        <v>-1.7150190294894618E-2</v>
      </c>
      <c r="AU7" s="63">
        <f>G6*AJ7*F7/(F6*AH7)</f>
        <v>795.10291873199196</v>
      </c>
      <c r="AV7" s="63">
        <f>G6*AK7*F7/(F6*AH7)</f>
        <v>755.46460097598003</v>
      </c>
      <c r="AW7" s="63">
        <f>H6*AQ7*F7/(AO7*F6)</f>
        <v>71926.735731828041</v>
      </c>
      <c r="AX7" s="63">
        <f>H6*AR7*F7/(AO7*F6)</f>
        <v>78090.165820321199</v>
      </c>
      <c r="AY7" s="64">
        <f>AU7/L7</f>
        <v>6.9304328539488498E-4</v>
      </c>
      <c r="AZ7" s="64">
        <f t="shared" ref="AZ7" si="19">AV7/L7</f>
        <v>6.5849295320774754E-4</v>
      </c>
      <c r="BA7" s="64">
        <f>AW7/M7</f>
        <v>4.9478659135409817E-4</v>
      </c>
      <c r="BB7" s="64">
        <f t="shared" ref="BB7" si="20">AX7/M7</f>
        <v>5.3718504769312758E-4</v>
      </c>
      <c r="BC7" s="65">
        <f>IF(1-AU7/I7&lt;0,0,IF(1-AU7/I7&gt;1,1,1-AU7/I7))</f>
        <v>0.33072144887879462</v>
      </c>
      <c r="BD7" s="66">
        <f t="shared" ref="BD7" si="21">IF(1-AV7/I7&lt;0,0,IF(1-AV7/I7&gt;1,1,1-AV7/I7))</f>
        <v>0.36408703621550498</v>
      </c>
    </row>
    <row r="8" spans="1:56" s="177" customFormat="1" x14ac:dyDescent="0.3">
      <c r="A8" s="15" t="s">
        <v>133</v>
      </c>
      <c r="B8" s="15" t="s">
        <v>101</v>
      </c>
      <c r="C8" s="57">
        <v>20180108</v>
      </c>
      <c r="D8" s="57">
        <v>20180112</v>
      </c>
      <c r="E8" s="18" t="s">
        <v>28</v>
      </c>
      <c r="F8" s="71">
        <v>499882</v>
      </c>
      <c r="G8" s="71">
        <v>12395</v>
      </c>
      <c r="H8" s="71">
        <v>1676994.889999999</v>
      </c>
      <c r="I8" s="14">
        <v>1</v>
      </c>
      <c r="J8" s="14">
        <v>1</v>
      </c>
      <c r="K8" s="14">
        <v>32.5</v>
      </c>
      <c r="L8" s="13"/>
      <c r="M8" s="2"/>
      <c r="N8" s="67">
        <f t="shared" si="0"/>
        <v>2.4795851821029762E-2</v>
      </c>
      <c r="O8" s="15"/>
      <c r="P8" s="35">
        <f t="shared" si="1"/>
        <v>3.3547815084359889</v>
      </c>
      <c r="Q8" s="15"/>
      <c r="R8" s="59">
        <f t="shared" si="2"/>
        <v>135.29607825736176</v>
      </c>
      <c r="S8" s="15"/>
      <c r="T8" s="60">
        <f t="shared" si="10"/>
        <v>32.5</v>
      </c>
      <c r="U8" s="71">
        <v>14430</v>
      </c>
      <c r="V8" s="71">
        <v>2175318.38</v>
      </c>
      <c r="W8" s="61"/>
      <c r="X8" s="61"/>
      <c r="Y8" s="2">
        <f t="shared" si="3"/>
        <v>150.74971448371448</v>
      </c>
      <c r="Z8" s="71">
        <v>890</v>
      </c>
      <c r="AA8" s="71">
        <v>115555.07</v>
      </c>
      <c r="AB8" s="71">
        <v>599</v>
      </c>
      <c r="AC8" s="71">
        <v>58412.890000000007</v>
      </c>
      <c r="AD8" s="2">
        <f t="shared" si="11"/>
        <v>97.517345575959951</v>
      </c>
      <c r="AE8" s="31">
        <f t="shared" si="4"/>
        <v>6.1677061677061676E-2</v>
      </c>
      <c r="AF8" s="31">
        <f t="shared" si="5"/>
        <v>4.8325937878176684E-2</v>
      </c>
      <c r="AG8" s="32">
        <f t="shared" si="6"/>
        <v>8.0677692617991132E-5</v>
      </c>
      <c r="AH8" s="15"/>
      <c r="AI8" s="15"/>
      <c r="AJ8" s="15"/>
      <c r="AK8" s="15"/>
      <c r="AL8" s="62">
        <f t="shared" si="7"/>
        <v>5.3120991879818537E-2</v>
      </c>
      <c r="AM8" s="62">
        <f t="shared" si="8"/>
        <v>3.4831883119214542E-2</v>
      </c>
      <c r="AN8" s="62">
        <f t="shared" si="9"/>
        <v>1.9379904013899541E-5</v>
      </c>
      <c r="AO8" s="15"/>
      <c r="AP8" s="15"/>
      <c r="AQ8" s="15"/>
      <c r="AR8" s="15"/>
      <c r="AS8" s="15"/>
      <c r="AT8" s="15"/>
      <c r="AU8" s="68"/>
      <c r="AV8" s="68"/>
      <c r="AW8" s="69"/>
      <c r="AX8" s="69"/>
      <c r="AY8" s="64"/>
      <c r="AZ8" s="64"/>
      <c r="BA8" s="64"/>
      <c r="BB8" s="64"/>
      <c r="BC8" s="15"/>
      <c r="BD8" s="66"/>
    </row>
    <row r="9" spans="1:56" s="177" customFormat="1" x14ac:dyDescent="0.3">
      <c r="A9" s="15" t="s">
        <v>133</v>
      </c>
      <c r="B9" s="15" t="s">
        <v>132</v>
      </c>
      <c r="C9" s="57">
        <v>20180108</v>
      </c>
      <c r="D9" s="57">
        <v>20180112</v>
      </c>
      <c r="E9" s="58" t="s">
        <v>29</v>
      </c>
      <c r="F9" s="71">
        <v>319874</v>
      </c>
      <c r="G9" s="71">
        <v>8136</v>
      </c>
      <c r="H9" s="71">
        <v>1052404.3299999989</v>
      </c>
      <c r="I9" s="71">
        <v>1121</v>
      </c>
      <c r="J9" s="71">
        <v>1118</v>
      </c>
      <c r="K9" s="71">
        <v>161695.519999999</v>
      </c>
      <c r="L9" s="13">
        <v>1147263</v>
      </c>
      <c r="M9" s="2">
        <v>145369209.65255719</v>
      </c>
      <c r="N9" s="35">
        <f t="shared" si="0"/>
        <v>2.5435015037170886E-2</v>
      </c>
      <c r="O9" s="33">
        <f>N9/N8-1</f>
        <v>2.5777021929088928E-2</v>
      </c>
      <c r="P9" s="35">
        <f t="shared" si="1"/>
        <v>3.2900589919780878</v>
      </c>
      <c r="Q9" s="33">
        <f>P9/P8-1</f>
        <v>-1.929261750583422E-2</v>
      </c>
      <c r="R9" s="59">
        <f t="shared" si="2"/>
        <v>129.35156465093399</v>
      </c>
      <c r="S9" s="33">
        <f>R9/R8-1</f>
        <v>-4.3937072552243772E-2</v>
      </c>
      <c r="T9" s="60">
        <f t="shared" si="10"/>
        <v>144.62926654740519</v>
      </c>
      <c r="U9" s="71">
        <v>8700</v>
      </c>
      <c r="V9" s="71">
        <v>1298112.169999999</v>
      </c>
      <c r="W9" s="61">
        <f>(U9/F9)/(U8/F8)-1</f>
        <v>-5.7803516371577546E-2</v>
      </c>
      <c r="X9" s="61">
        <f>(V9/F9)/(V8/F8)-1</f>
        <v>-6.7437495734533837E-2</v>
      </c>
      <c r="Y9" s="2">
        <f t="shared" si="3"/>
        <v>149.20829540229875</v>
      </c>
      <c r="Z9" s="92">
        <v>680</v>
      </c>
      <c r="AA9" s="92">
        <v>88148.760000000009</v>
      </c>
      <c r="AB9" s="92">
        <v>475</v>
      </c>
      <c r="AC9" s="92">
        <v>48694.12</v>
      </c>
      <c r="AD9" s="2">
        <f t="shared" si="11"/>
        <v>102.51393684210527</v>
      </c>
      <c r="AE9" s="31">
        <f t="shared" si="4"/>
        <v>7.8160919540229884E-2</v>
      </c>
      <c r="AF9" s="31">
        <f t="shared" si="5"/>
        <v>5.8382497541789577E-2</v>
      </c>
      <c r="AG9" s="32">
        <f t="shared" si="6"/>
        <v>0.13741396263520159</v>
      </c>
      <c r="AH9" s="33">
        <f>(MIN(AE9,AF8)*(AG9-1)+AF9-AG9)/((MIN(AE9,AF8)-1)*AG9)</f>
        <v>0.92309929201918595</v>
      </c>
      <c r="AI9" s="33">
        <f>(MIN(AE9,AF8)*(AG9-1)+AF9-AG9)/(AF9-1)</f>
        <v>0.12820146613092862</v>
      </c>
      <c r="AJ9" s="34">
        <f>(-MIN(AE9,AF8)+AF9*O9+AF9-O9)/(MIN(AE9,AF8)-1)</f>
        <v>1.4937399170438482E-2</v>
      </c>
      <c r="AK9" s="34">
        <f>AJ9-W9</f>
        <v>7.2740915542016032E-2</v>
      </c>
      <c r="AL9" s="62">
        <f t="shared" si="7"/>
        <v>6.7905349042371332E-2</v>
      </c>
      <c r="AM9" s="62">
        <f t="shared" si="8"/>
        <v>4.6269402939457742E-2</v>
      </c>
      <c r="AN9" s="62">
        <f t="shared" si="9"/>
        <v>0.15364391364676272</v>
      </c>
      <c r="AO9" s="33">
        <f>(MIN(AM8,AL9)*(AN9-1)+AM9-AN9)/((MIN(AM8,AL9)-1)*AN9)</f>
        <v>0.92287174041916464</v>
      </c>
      <c r="AP9" s="33">
        <f>(MIN(AM8,AL9)*(AN9-1)+AM9-AN9)/(AM9-1)</f>
        <v>0.14349407202221628</v>
      </c>
      <c r="AQ9" s="34">
        <f>(-MIN(AM8,AL9)+AM9*Q9+AM9-Q9)/(MIN(AM8,AL9)-1)</f>
        <v>-3.0914282093539743E-2</v>
      </c>
      <c r="AR9" s="34">
        <f t="shared" ref="AR9" si="22">AQ9-X9</f>
        <v>3.652321364099409E-2</v>
      </c>
      <c r="AS9" s="34">
        <f t="shared" ref="AS9:AT9" si="23">(1+AQ9)/(1+AJ9)-1</f>
        <v>-4.5176856524801634E-2</v>
      </c>
      <c r="AT9" s="34">
        <f t="shared" si="23"/>
        <v>-3.3761835105098448E-2</v>
      </c>
      <c r="AU9" s="63">
        <f>G8*AJ9*F9/(F8*AH9)</f>
        <v>128.34665144008511</v>
      </c>
      <c r="AV9" s="63">
        <f>G8*AK9*F9/(F8*AH9)</f>
        <v>625.01194658974543</v>
      </c>
      <c r="AW9" s="63">
        <f>H8*AQ9*F9/(AO9*F8)</f>
        <v>-35946.863270518043</v>
      </c>
      <c r="AX9" s="63">
        <f>H8*AR9*F9/(AO9*F8)</f>
        <v>42468.88098453026</v>
      </c>
      <c r="AY9" s="64">
        <f>AU9/L9</f>
        <v>1.1187203931451211E-4</v>
      </c>
      <c r="AZ9" s="64">
        <f t="shared" ref="AZ9" si="24">AV9/L9</f>
        <v>5.4478523807509306E-4</v>
      </c>
      <c r="BA9" s="64">
        <f>AW9/M9</f>
        <v>-2.4727975997416247E-4</v>
      </c>
      <c r="BB9" s="64">
        <f t="shared" ref="BB9" si="25">AX9/M9</f>
        <v>2.9214495343294445E-4</v>
      </c>
      <c r="BC9" s="65">
        <f>IF(1-AU9/I9&lt;0,0,IF(1-AU9/I9&gt;1,1,1-AU9/I9))</f>
        <v>0.88550700139153871</v>
      </c>
      <c r="BD9" s="66">
        <f t="shared" ref="BD9" si="26">IF(1-AV9/I9&lt;0,0,IF(1-AV9/I9&gt;1,1,1-AV9/I9))</f>
        <v>0.44245143033921008</v>
      </c>
    </row>
    <row r="10" spans="1:56" s="177" customFormat="1" x14ac:dyDescent="0.3">
      <c r="A10" s="15" t="s">
        <v>135</v>
      </c>
      <c r="B10" s="15" t="s">
        <v>102</v>
      </c>
      <c r="C10" s="57">
        <v>20180109</v>
      </c>
      <c r="D10" s="57">
        <v>20180112</v>
      </c>
      <c r="E10" s="18" t="s">
        <v>28</v>
      </c>
      <c r="F10" s="71">
        <v>499882</v>
      </c>
      <c r="G10" s="71">
        <v>12395</v>
      </c>
      <c r="H10" s="71">
        <v>1676994.889999999</v>
      </c>
      <c r="I10" s="14">
        <v>1</v>
      </c>
      <c r="J10" s="14">
        <v>1</v>
      </c>
      <c r="K10" s="14">
        <v>32.5</v>
      </c>
      <c r="L10" s="13"/>
      <c r="M10" s="2"/>
      <c r="N10" s="67">
        <f t="shared" si="0"/>
        <v>2.4795851821029762E-2</v>
      </c>
      <c r="O10" s="15"/>
      <c r="P10" s="35">
        <f t="shared" si="1"/>
        <v>3.3547815084359889</v>
      </c>
      <c r="Q10" s="15"/>
      <c r="R10" s="59">
        <f t="shared" si="2"/>
        <v>135.29607825736176</v>
      </c>
      <c r="S10" s="15"/>
      <c r="T10" s="60">
        <f t="shared" si="10"/>
        <v>32.5</v>
      </c>
      <c r="U10" s="71">
        <v>14430</v>
      </c>
      <c r="V10" s="71">
        <v>2175318.38</v>
      </c>
      <c r="W10" s="61"/>
      <c r="X10" s="61"/>
      <c r="Y10" s="2">
        <f t="shared" si="3"/>
        <v>150.74971448371448</v>
      </c>
      <c r="Z10" s="71">
        <v>890</v>
      </c>
      <c r="AA10" s="71">
        <v>115555.07</v>
      </c>
      <c r="AB10" s="71">
        <v>599</v>
      </c>
      <c r="AC10" s="71">
        <v>58412.890000000007</v>
      </c>
      <c r="AD10" s="2">
        <f t="shared" si="11"/>
        <v>97.517345575959951</v>
      </c>
      <c r="AE10" s="31">
        <f t="shared" si="4"/>
        <v>6.1677061677061676E-2</v>
      </c>
      <c r="AF10" s="31">
        <f t="shared" si="5"/>
        <v>4.8325937878176684E-2</v>
      </c>
      <c r="AG10" s="32">
        <f t="shared" si="6"/>
        <v>8.0677692617991132E-5</v>
      </c>
      <c r="AH10" s="15"/>
      <c r="AI10" s="15"/>
      <c r="AJ10" s="15"/>
      <c r="AK10" s="15"/>
      <c r="AL10" s="62">
        <f t="shared" si="7"/>
        <v>5.3120991879818537E-2</v>
      </c>
      <c r="AM10" s="62">
        <f t="shared" si="8"/>
        <v>3.4831883119214542E-2</v>
      </c>
      <c r="AN10" s="62">
        <f t="shared" si="9"/>
        <v>1.9379904013899541E-5</v>
      </c>
      <c r="AO10" s="15"/>
      <c r="AP10" s="15"/>
      <c r="AQ10" s="15"/>
      <c r="AR10" s="15"/>
      <c r="AS10" s="15"/>
      <c r="AT10" s="15"/>
      <c r="AU10" s="68"/>
      <c r="AV10" s="68"/>
      <c r="AW10" s="69"/>
      <c r="AX10" s="69"/>
      <c r="AY10" s="64"/>
      <c r="AZ10" s="64"/>
      <c r="BA10" s="64"/>
      <c r="BB10" s="64"/>
      <c r="BC10" s="15"/>
      <c r="BD10" s="66"/>
    </row>
    <row r="11" spans="1:56" s="177" customFormat="1" x14ac:dyDescent="0.3">
      <c r="A11" s="15" t="s">
        <v>135</v>
      </c>
      <c r="B11" s="15" t="s">
        <v>136</v>
      </c>
      <c r="C11" s="57">
        <v>20180109</v>
      </c>
      <c r="D11" s="57">
        <v>20180112</v>
      </c>
      <c r="E11" s="58" t="s">
        <v>29</v>
      </c>
      <c r="F11" s="71">
        <v>319844</v>
      </c>
      <c r="G11" s="71">
        <v>8745</v>
      </c>
      <c r="H11" s="71">
        <v>1132044.5599999989</v>
      </c>
      <c r="I11" s="71">
        <v>2514</v>
      </c>
      <c r="J11" s="71">
        <v>2505</v>
      </c>
      <c r="K11" s="71">
        <v>318291.96999999898</v>
      </c>
      <c r="L11" s="13">
        <v>1147263</v>
      </c>
      <c r="M11" s="2">
        <v>145369209.65255719</v>
      </c>
      <c r="N11" s="35">
        <f t="shared" si="0"/>
        <v>2.7341453958804919E-2</v>
      </c>
      <c r="O11" s="33">
        <f>N11/N10-1</f>
        <v>0.10266241934936038</v>
      </c>
      <c r="P11" s="35">
        <f t="shared" si="1"/>
        <v>3.539364690286511</v>
      </c>
      <c r="Q11" s="33">
        <f>P11/P10-1</f>
        <v>5.5020925024883427E-2</v>
      </c>
      <c r="R11" s="59">
        <f t="shared" si="2"/>
        <v>129.45049285305876</v>
      </c>
      <c r="S11" s="33">
        <f>R11/R10-1</f>
        <v>-4.3205874697886282E-2</v>
      </c>
      <c r="T11" s="60">
        <f t="shared" si="10"/>
        <v>127.0626626746503</v>
      </c>
      <c r="U11" s="71">
        <v>8904</v>
      </c>
      <c r="V11" s="71">
        <v>1353320.83</v>
      </c>
      <c r="W11" s="61">
        <f>(U11/F11)/(U10/F10)-1</f>
        <v>-3.5620187086526922E-2</v>
      </c>
      <c r="X11" s="61">
        <f>(V11/F11)/(V10/F10)-1</f>
        <v>-2.7684458283710134E-2</v>
      </c>
      <c r="Y11" s="2">
        <f t="shared" si="3"/>
        <v>151.99021001796947</v>
      </c>
      <c r="Z11" s="92">
        <v>586</v>
      </c>
      <c r="AA11" s="92">
        <v>78139.039999999994</v>
      </c>
      <c r="AB11" s="92">
        <v>586</v>
      </c>
      <c r="AC11" s="92">
        <v>57495.06</v>
      </c>
      <c r="AD11" s="2">
        <f t="shared" si="11"/>
        <v>98.114436860068253</v>
      </c>
      <c r="AE11" s="31">
        <f t="shared" si="4"/>
        <v>6.5813117699910148E-2</v>
      </c>
      <c r="AF11" s="31">
        <f t="shared" si="5"/>
        <v>6.7009719839908513E-2</v>
      </c>
      <c r="AG11" s="32">
        <f t="shared" si="6"/>
        <v>0.28644939965694682</v>
      </c>
      <c r="AH11" s="33">
        <f>(MIN(AE11,AF10)*(AG11-1)+AF11-AG11)/((MIN(AE11,AF10)-1)*AG11)</f>
        <v>0.93146243965104725</v>
      </c>
      <c r="AI11" s="33">
        <f>(MIN(AE11,AF10)*(AG11-1)+AF11-AG11)/(AF11-1)</f>
        <v>0.2721600505404857</v>
      </c>
      <c r="AJ11" s="34">
        <f>(-MIN(AE11,AF10)+AF11*O11+AF11-O11)/(MIN(AE11,AF10)-1)</f>
        <v>8.1014351969457443E-2</v>
      </c>
      <c r="AK11" s="34">
        <f>AJ11-W11</f>
        <v>0.11663453905598437</v>
      </c>
      <c r="AL11" s="62">
        <f t="shared" si="7"/>
        <v>5.7738740339938456E-2</v>
      </c>
      <c r="AM11" s="62">
        <f t="shared" si="8"/>
        <v>5.0788689802104658E-2</v>
      </c>
      <c r="AN11" s="62">
        <f t="shared" si="9"/>
        <v>0.28116558415332987</v>
      </c>
      <c r="AO11" s="33">
        <f>(MIN(AM10,AL11)*(AN11-1)+AM11-AN11)/((MIN(AM10,AL11)-1)*AN11)</f>
        <v>0.94119952202735702</v>
      </c>
      <c r="AP11" s="33">
        <f>(MIN(AM10,AL11)*(AN11-1)+AM11-AN11)/(AM11-1)</f>
        <v>0.26908155008479123</v>
      </c>
      <c r="AQ11" s="34">
        <f>(-MIN(AM10,AL11)+AM11*Q11+AM11-Q11)/(MIN(AM10,AL11)-1)</f>
        <v>3.7578611450091615E-2</v>
      </c>
      <c r="AR11" s="34">
        <f t="shared" ref="AR11" si="27">AQ11-X11</f>
        <v>6.5263069733801748E-2</v>
      </c>
      <c r="AS11" s="34">
        <f t="shared" ref="AS11:AT11" si="28">(1+AQ11)/(1+AJ11)-1</f>
        <v>-4.0180540101278139E-2</v>
      </c>
      <c r="AT11" s="34">
        <f t="shared" si="28"/>
        <v>-4.6005624513113075E-2</v>
      </c>
      <c r="AU11" s="63">
        <f>G10*AJ11*F11/(F10*AH11)</f>
        <v>689.78517450594506</v>
      </c>
      <c r="AV11" s="63">
        <f>G10*AK11*F11/(F10*AH11)</f>
        <v>993.06819002247266</v>
      </c>
      <c r="AW11" s="63">
        <f>H10*AQ11*F11/(AO11*F10)</f>
        <v>42841.185424839372</v>
      </c>
      <c r="AX11" s="63">
        <f>H10*AR11*F11/(AO11*F10)</f>
        <v>74402.623300047635</v>
      </c>
      <c r="AY11" s="64">
        <f>AU11/L11</f>
        <v>6.0124415631458965E-4</v>
      </c>
      <c r="AZ11" s="64">
        <f t="shared" ref="AZ11" si="29">AV11/L11</f>
        <v>8.6559767901734188E-4</v>
      </c>
      <c r="BA11" s="64">
        <f>AW11/M11</f>
        <v>2.9470604901294344E-4</v>
      </c>
      <c r="BB11" s="64">
        <f t="shared" ref="BB11" si="30">AX11/M11</f>
        <v>5.1181831061663759E-4</v>
      </c>
      <c r="BC11" s="65">
        <f>IF(1-AU11/I11&lt;0,0,IF(1-AU11/I11&gt;1,1,1-AU11/I11))</f>
        <v>0.7256224445083751</v>
      </c>
      <c r="BD11" s="66">
        <f t="shared" ref="BD11" si="31">IF(1-AV11/I11&lt;0,0,IF(1-AV11/I11&gt;1,1,1-AV11/I11))</f>
        <v>0.60498480906027341</v>
      </c>
    </row>
    <row r="12" spans="1:56" s="177" customFormat="1" x14ac:dyDescent="0.3">
      <c r="A12" s="15" t="s">
        <v>137</v>
      </c>
      <c r="B12" s="15" t="s">
        <v>103</v>
      </c>
      <c r="C12" s="57">
        <v>20180109</v>
      </c>
      <c r="D12" s="57">
        <v>20180112</v>
      </c>
      <c r="E12" s="18" t="s">
        <v>28</v>
      </c>
      <c r="F12" s="71">
        <v>499882</v>
      </c>
      <c r="G12" s="71">
        <v>12395</v>
      </c>
      <c r="H12" s="71">
        <v>1676994.889999999</v>
      </c>
      <c r="I12" s="14">
        <v>1</v>
      </c>
      <c r="J12" s="14">
        <v>1</v>
      </c>
      <c r="K12" s="14">
        <v>32.5</v>
      </c>
      <c r="L12" s="13"/>
      <c r="M12" s="2"/>
      <c r="N12" s="67">
        <f t="shared" si="0"/>
        <v>2.4795851821029762E-2</v>
      </c>
      <c r="O12" s="15"/>
      <c r="P12" s="35">
        <f t="shared" si="1"/>
        <v>3.3547815084359889</v>
      </c>
      <c r="Q12" s="15"/>
      <c r="R12" s="59">
        <f t="shared" si="2"/>
        <v>135.29607825736176</v>
      </c>
      <c r="S12" s="15"/>
      <c r="T12" s="60">
        <f t="shared" si="10"/>
        <v>32.5</v>
      </c>
      <c r="U12" s="71">
        <v>14430</v>
      </c>
      <c r="V12" s="71">
        <v>2175318.38</v>
      </c>
      <c r="W12" s="61"/>
      <c r="X12" s="61"/>
      <c r="Y12" s="2">
        <f t="shared" si="3"/>
        <v>150.74971448371448</v>
      </c>
      <c r="Z12" s="71">
        <v>890</v>
      </c>
      <c r="AA12" s="71">
        <v>115555.07</v>
      </c>
      <c r="AB12" s="71">
        <v>599</v>
      </c>
      <c r="AC12" s="71">
        <v>58412.890000000007</v>
      </c>
      <c r="AD12" s="2">
        <f t="shared" si="11"/>
        <v>97.517345575959951</v>
      </c>
      <c r="AE12" s="31">
        <f t="shared" si="4"/>
        <v>6.1677061677061676E-2</v>
      </c>
      <c r="AF12" s="31">
        <f t="shared" si="5"/>
        <v>4.8325937878176684E-2</v>
      </c>
      <c r="AG12" s="32">
        <f t="shared" si="6"/>
        <v>8.0677692617991132E-5</v>
      </c>
      <c r="AH12" s="15"/>
      <c r="AI12" s="15"/>
      <c r="AJ12" s="15"/>
      <c r="AK12" s="15"/>
      <c r="AL12" s="62">
        <f t="shared" si="7"/>
        <v>5.3120991879818537E-2</v>
      </c>
      <c r="AM12" s="62">
        <f t="shared" si="8"/>
        <v>3.4831883119214542E-2</v>
      </c>
      <c r="AN12" s="62">
        <f t="shared" si="9"/>
        <v>1.9379904013899541E-5</v>
      </c>
      <c r="AO12" s="15"/>
      <c r="AP12" s="15"/>
      <c r="AQ12" s="15"/>
      <c r="AR12" s="15"/>
      <c r="AS12" s="15"/>
      <c r="AT12" s="15"/>
      <c r="AU12" s="68"/>
      <c r="AV12" s="68"/>
      <c r="AW12" s="69"/>
      <c r="AX12" s="69"/>
      <c r="AY12" s="64"/>
      <c r="AZ12" s="64"/>
      <c r="BA12" s="64"/>
      <c r="BB12" s="64"/>
      <c r="BC12" s="15"/>
      <c r="BD12" s="66"/>
    </row>
    <row r="13" spans="1:56" s="177" customFormat="1" x14ac:dyDescent="0.3">
      <c r="A13" s="15" t="s">
        <v>137</v>
      </c>
      <c r="B13" s="15" t="s">
        <v>138</v>
      </c>
      <c r="C13" s="57"/>
      <c r="D13" s="57">
        <v>20180112</v>
      </c>
      <c r="E13" s="58" t="s">
        <v>29</v>
      </c>
      <c r="F13" s="71">
        <v>319793</v>
      </c>
      <c r="G13" s="71">
        <v>8547</v>
      </c>
      <c r="H13" s="71">
        <v>1147513.209999999</v>
      </c>
      <c r="I13" s="71">
        <v>700</v>
      </c>
      <c r="J13" s="71">
        <v>700</v>
      </c>
      <c r="K13" s="71">
        <v>98858.979999999894</v>
      </c>
      <c r="L13" s="13">
        <v>1147263</v>
      </c>
      <c r="M13" s="2">
        <v>145369209.65255719</v>
      </c>
      <c r="N13" s="35">
        <f t="shared" si="0"/>
        <v>2.6726663810652515E-2</v>
      </c>
      <c r="O13" s="33">
        <f>N13/N12-1</f>
        <v>7.7868346833126267E-2</v>
      </c>
      <c r="P13" s="35">
        <f t="shared" si="1"/>
        <v>3.5882999627884256</v>
      </c>
      <c r="Q13" s="33">
        <f>P13/P12-1</f>
        <v>6.9607649191229637E-2</v>
      </c>
      <c r="R13" s="59">
        <f t="shared" si="2"/>
        <v>134.25917982917971</v>
      </c>
      <c r="S13" s="33">
        <f>R13/R12-1</f>
        <v>-7.663920799017121E-3</v>
      </c>
      <c r="T13" s="60">
        <f t="shared" si="10"/>
        <v>141.22711428571412</v>
      </c>
      <c r="U13" s="71">
        <v>9329</v>
      </c>
      <c r="V13" s="71">
        <v>1416091.04</v>
      </c>
      <c r="W13" s="61">
        <f>(U13/F13)/(U12/F12)-1</f>
        <v>1.0572108236534872E-2</v>
      </c>
      <c r="X13" s="61">
        <f>(V13/F13)/(V12/F12)-1</f>
        <v>1.7576083668145781E-2</v>
      </c>
      <c r="Y13" s="2">
        <f t="shared" si="3"/>
        <v>151.79451602529747</v>
      </c>
      <c r="Z13" s="92">
        <v>572</v>
      </c>
      <c r="AA13" s="92">
        <v>79532.600000000006</v>
      </c>
      <c r="AB13" s="92">
        <v>365</v>
      </c>
      <c r="AC13" s="92">
        <v>39344.18</v>
      </c>
      <c r="AD13" s="2">
        <f t="shared" si="11"/>
        <v>107.79227397260274</v>
      </c>
      <c r="AE13" s="31">
        <f t="shared" si="4"/>
        <v>6.1314181584307001E-2</v>
      </c>
      <c r="AF13" s="31">
        <f t="shared" si="5"/>
        <v>4.2705042705042703E-2</v>
      </c>
      <c r="AG13" s="32">
        <f t="shared" si="6"/>
        <v>8.1900081900081897E-2</v>
      </c>
      <c r="AH13" s="33">
        <f>(MIN(AE13,AF12)*(AG13-1)+AF13-AG13)/((MIN(AE13,AF12)-1)*AG13)</f>
        <v>1.0721162137286246</v>
      </c>
      <c r="AI13" s="33">
        <f>(MIN(AE13,AF12)*(AG13-1)+AF13-AG13)/(AF13-1)</f>
        <v>8.7290837757278472E-2</v>
      </c>
      <c r="AJ13" s="34">
        <f>(-MIN(AE13,AF12)+AF13*O13+AF13-O13)/(MIN(AE13,AF12)-1)</f>
        <v>8.4234586314824639E-2</v>
      </c>
      <c r="AK13" s="34">
        <f>AJ13-W13</f>
        <v>7.3662478078289767E-2</v>
      </c>
      <c r="AL13" s="62">
        <f t="shared" si="7"/>
        <v>5.616347943279127E-2</v>
      </c>
      <c r="AM13" s="62">
        <f t="shared" si="8"/>
        <v>3.4286472397123895E-2</v>
      </c>
      <c r="AN13" s="62">
        <f t="shared" si="9"/>
        <v>8.6150624793243105E-2</v>
      </c>
      <c r="AO13" s="33">
        <f>(MIN(AM12,AL13)*(AN13-1)+AM13-AN13)/((MIN(AM12,AL13)-1)*AN13)</f>
        <v>1.0065593721691064</v>
      </c>
      <c r="AP13" s="33">
        <f>(MIN(AM12,AL13)*(AN13-1)+AM13-AN13)/(AM13-1)</f>
        <v>8.6666743945939248E-2</v>
      </c>
      <c r="AQ13" s="34">
        <f>(-MIN(AM12,AL13)+AM13*Q13+AM13-Q13)/(MIN(AM12,AL13)-1)</f>
        <v>7.0212078067500877E-2</v>
      </c>
      <c r="AR13" s="34">
        <f t="shared" ref="AR13" si="32">AQ13-X13</f>
        <v>5.2635994399355096E-2</v>
      </c>
      <c r="AS13" s="34">
        <f t="shared" ref="AS13:AT13" si="33">(1+AQ13)/(1+AJ13)-1</f>
        <v>-1.2933094391486377E-2</v>
      </c>
      <c r="AT13" s="34">
        <f t="shared" si="33"/>
        <v>-1.9583886098515135E-2</v>
      </c>
      <c r="AU13" s="63">
        <f>G12*AJ13*F13/(F12*AH13)</f>
        <v>623.01222540463868</v>
      </c>
      <c r="AV13" s="63">
        <f>G12*AK13*F13/(F12*AH13)</f>
        <v>544.81925304236904</v>
      </c>
      <c r="AW13" s="63">
        <f>H12*AQ13*F13/(AO13*F12)</f>
        <v>74835.148325609043</v>
      </c>
      <c r="AX13" s="63">
        <f>H12*AR13*F13/(AO13*F12)</f>
        <v>56101.778448356796</v>
      </c>
      <c r="AY13" s="64">
        <f>AU13/L13</f>
        <v>5.4304220166137898E-4</v>
      </c>
      <c r="AZ13" s="64">
        <f t="shared" ref="AZ13" si="34">AV13/L13</f>
        <v>4.7488610113144853E-4</v>
      </c>
      <c r="BA13" s="64">
        <f>AW13/M13</f>
        <v>5.1479366575955387E-4</v>
      </c>
      <c r="BB13" s="64">
        <f t="shared" ref="BB13" si="35">AX13/M13</f>
        <v>3.859261433865126E-4</v>
      </c>
      <c r="BC13" s="65">
        <f>IF(1-AU13/I13&lt;0,0,IF(1-AU13/I13&gt;1,1,1-AU13/I13))</f>
        <v>0.10998253513623046</v>
      </c>
      <c r="BD13" s="66">
        <f t="shared" ref="BD13" si="36">IF(1-AV13/I13&lt;0,0,IF(1-AV13/I13&gt;1,1,1-AV13/I13))</f>
        <v>0.22168678136804421</v>
      </c>
    </row>
    <row r="14" spans="1:56" s="177" customFormat="1" x14ac:dyDescent="0.3">
      <c r="A14" s="15" t="s">
        <v>167</v>
      </c>
      <c r="B14" s="15" t="s">
        <v>104</v>
      </c>
      <c r="C14" s="57">
        <v>20180109</v>
      </c>
      <c r="D14" s="57">
        <v>20180112</v>
      </c>
      <c r="E14" s="18" t="s">
        <v>28</v>
      </c>
      <c r="F14" s="71">
        <v>499882</v>
      </c>
      <c r="G14" s="71">
        <v>12395</v>
      </c>
      <c r="H14" s="71">
        <v>1676994.889999999</v>
      </c>
      <c r="I14" s="14">
        <v>1</v>
      </c>
      <c r="J14" s="14">
        <v>1</v>
      </c>
      <c r="K14" s="14">
        <v>32.5</v>
      </c>
      <c r="L14" s="13"/>
      <c r="M14" s="2"/>
      <c r="N14" s="67">
        <f t="shared" si="0"/>
        <v>2.4795851821029762E-2</v>
      </c>
      <c r="O14" s="15"/>
      <c r="P14" s="35">
        <f t="shared" si="1"/>
        <v>3.3547815084359889</v>
      </c>
      <c r="Q14" s="15"/>
      <c r="R14" s="59">
        <f t="shared" si="2"/>
        <v>135.29607825736176</v>
      </c>
      <c r="S14" s="15"/>
      <c r="T14" s="60">
        <f t="shared" si="10"/>
        <v>32.5</v>
      </c>
      <c r="U14" s="71">
        <v>14430</v>
      </c>
      <c r="V14" s="71">
        <v>2175318.38</v>
      </c>
      <c r="W14" s="61"/>
      <c r="X14" s="61"/>
      <c r="Y14" s="2">
        <f t="shared" si="3"/>
        <v>150.74971448371448</v>
      </c>
      <c r="Z14" s="71">
        <v>890</v>
      </c>
      <c r="AA14" s="71">
        <v>115555.07</v>
      </c>
      <c r="AB14" s="71">
        <v>599</v>
      </c>
      <c r="AC14" s="71">
        <v>58412.890000000007</v>
      </c>
      <c r="AD14" s="2">
        <f t="shared" si="11"/>
        <v>97.517345575959951</v>
      </c>
      <c r="AE14" s="31">
        <f t="shared" si="4"/>
        <v>6.1677061677061676E-2</v>
      </c>
      <c r="AF14" s="31">
        <f t="shared" si="5"/>
        <v>4.8325937878176684E-2</v>
      </c>
      <c r="AG14" s="32">
        <f t="shared" si="6"/>
        <v>8.0677692617991132E-5</v>
      </c>
      <c r="AH14" s="15"/>
      <c r="AI14" s="15"/>
      <c r="AJ14" s="15"/>
      <c r="AK14" s="15"/>
      <c r="AL14" s="62">
        <f t="shared" si="7"/>
        <v>5.3120991879818537E-2</v>
      </c>
      <c r="AM14" s="62">
        <f t="shared" si="8"/>
        <v>3.4831883119214542E-2</v>
      </c>
      <c r="AN14" s="62">
        <f t="shared" si="9"/>
        <v>1.9379904013899541E-5</v>
      </c>
      <c r="AO14" s="15"/>
      <c r="AP14" s="15"/>
      <c r="AQ14" s="15"/>
      <c r="AR14" s="15"/>
      <c r="AS14" s="15"/>
      <c r="AT14" s="15"/>
      <c r="AU14" s="68"/>
      <c r="AV14" s="68"/>
      <c r="AW14" s="69"/>
      <c r="AX14" s="69"/>
      <c r="AY14" s="64"/>
      <c r="AZ14" s="64"/>
      <c r="BA14" s="64"/>
      <c r="BB14" s="64"/>
      <c r="BC14" s="15"/>
      <c r="BD14" s="66"/>
    </row>
    <row r="15" spans="1:56" s="177" customFormat="1" x14ac:dyDescent="0.3">
      <c r="A15" s="15" t="s">
        <v>167</v>
      </c>
      <c r="B15" s="15" t="s">
        <v>166</v>
      </c>
      <c r="C15" s="57"/>
      <c r="D15" s="57">
        <v>20180112</v>
      </c>
      <c r="E15" s="58" t="s">
        <v>29</v>
      </c>
      <c r="F15" s="71">
        <v>319831</v>
      </c>
      <c r="G15" s="71">
        <v>9043</v>
      </c>
      <c r="H15" s="71">
        <v>1170813.99</v>
      </c>
      <c r="I15" s="71">
        <v>2248</v>
      </c>
      <c r="J15" s="71">
        <v>2232</v>
      </c>
      <c r="K15" s="71">
        <v>298752.42</v>
      </c>
      <c r="L15" s="13">
        <v>1147263</v>
      </c>
      <c r="M15" s="2">
        <v>145369209.65255719</v>
      </c>
      <c r="N15" s="35">
        <f t="shared" si="0"/>
        <v>2.827430736857903E-2</v>
      </c>
      <c r="O15" s="33">
        <f>N15/N14-1</f>
        <v>0.14028376894070371</v>
      </c>
      <c r="P15" s="35">
        <f t="shared" si="1"/>
        <v>3.6607270402181151</v>
      </c>
      <c r="Q15" s="33">
        <f>P15/P14-1</f>
        <v>9.1196857682919408E-2</v>
      </c>
      <c r="R15" s="59">
        <f t="shared" si="2"/>
        <v>129.4718555789008</v>
      </c>
      <c r="S15" s="33">
        <f>R15/R14-1</f>
        <v>-4.3047978577635093E-2</v>
      </c>
      <c r="T15" s="60">
        <f t="shared" si="10"/>
        <v>133.8496505376344</v>
      </c>
      <c r="U15" s="71">
        <v>9036</v>
      </c>
      <c r="V15" s="71">
        <v>1344381.74</v>
      </c>
      <c r="W15" s="61">
        <f>(U15/F15)/(U14/F14)-1</f>
        <v>-2.1283671572105201E-2</v>
      </c>
      <c r="X15" s="61">
        <f>(V15/F15)/(V14/F14)-1</f>
        <v>-3.4067633933391184E-2</v>
      </c>
      <c r="Y15" s="2">
        <f t="shared" si="3"/>
        <v>148.78062638335547</v>
      </c>
      <c r="Z15" s="92">
        <v>668</v>
      </c>
      <c r="AA15" s="92">
        <v>91325.570000000036</v>
      </c>
      <c r="AB15" s="92">
        <v>653</v>
      </c>
      <c r="AC15" s="92">
        <v>64648.629999999903</v>
      </c>
      <c r="AD15" s="2">
        <f t="shared" si="11"/>
        <v>99.002496171515929</v>
      </c>
      <c r="AE15" s="31">
        <f t="shared" si="4"/>
        <v>7.3926516157591854E-2</v>
      </c>
      <c r="AF15" s="31">
        <f t="shared" si="5"/>
        <v>7.2210549596372881E-2</v>
      </c>
      <c r="AG15" s="32">
        <f t="shared" si="6"/>
        <v>0.24682074532787793</v>
      </c>
      <c r="AH15" s="33">
        <f>(MIN(AE15,AF14)*(AG15-1)+AF15-AG15)/((MIN(AE15,AF14)-1)*AG15)</f>
        <v>0.89831701348248771</v>
      </c>
      <c r="AI15" s="33">
        <f>(MIN(AE15,AF14)*(AG15-1)+AF15-AG15)/(AF15-1)</f>
        <v>0.22743122322863665</v>
      </c>
      <c r="AJ15" s="34">
        <f>(-MIN(AE15,AF14)+AF15*O15+AF15-O15)/(MIN(AE15,AF14)-1)</f>
        <v>0.1116655306659448</v>
      </c>
      <c r="AK15" s="34">
        <f>AJ15-W15</f>
        <v>0.13294920223805001</v>
      </c>
      <c r="AL15" s="62">
        <f t="shared" si="7"/>
        <v>6.793127820971448E-2</v>
      </c>
      <c r="AM15" s="62">
        <f t="shared" si="8"/>
        <v>5.5216823980724646E-2</v>
      </c>
      <c r="AN15" s="62">
        <f t="shared" si="9"/>
        <v>0.25516642485626601</v>
      </c>
      <c r="AO15" s="33">
        <f>(MIN(AM14,AL15)*(AN15-1)+AM15-AN15)/((MIN(AM14,AL15)-1)*AN15)</f>
        <v>0.91722809321108334</v>
      </c>
      <c r="AP15" s="33">
        <f>(MIN(AM14,AL15)*(AN15-1)+AM15-AN15)/(AM15-1)</f>
        <v>0.23909565987403439</v>
      </c>
      <c r="AQ15" s="34">
        <f>(-MIN(AM14,AL15)+AM15*Q15+AM15-Q15)/(MIN(AM14,AL15)-1)</f>
        <v>6.8150112744825408E-2</v>
      </c>
      <c r="AR15" s="34">
        <f t="shared" ref="AR15" si="37">AQ15-X15</f>
        <v>0.10221774667821659</v>
      </c>
      <c r="AS15" s="34">
        <f t="shared" ref="AS15:AT15" si="38">(1+AQ15)/(1+AJ15)-1</f>
        <v>-3.9144343978221086E-2</v>
      </c>
      <c r="AT15" s="34">
        <f t="shared" si="38"/>
        <v>-2.7125183988060519E-2</v>
      </c>
      <c r="AU15" s="63">
        <f>G14*AJ15*F15/(F14*AH15)</f>
        <v>985.80064390420898</v>
      </c>
      <c r="AV15" s="63">
        <f>G14*AK15*F15/(F14*AH15)</f>
        <v>1173.6962014258449</v>
      </c>
      <c r="AW15" s="63">
        <f>H14*AQ15*F15/(AO15*F14)</f>
        <v>79721.236686301752</v>
      </c>
      <c r="AX15" s="63">
        <f>H14*AR15*F15/(AO15*F14)</f>
        <v>119573.17234362582</v>
      </c>
      <c r="AY15" s="64">
        <f>AU15/L15</f>
        <v>8.5926299715427849E-4</v>
      </c>
      <c r="AZ15" s="64">
        <f t="shared" ref="AZ15" si="39">AV15/L15</f>
        <v>1.0230402282875373E-3</v>
      </c>
      <c r="BA15" s="64">
        <f>AW15/M15</f>
        <v>5.4840524260151935E-4</v>
      </c>
      <c r="BB15" s="64">
        <f t="shared" ref="BB15" si="40">AX15/M15</f>
        <v>8.2254813539548192E-4</v>
      </c>
      <c r="BC15" s="65">
        <f>IF(1-AU15/I15&lt;0,0,IF(1-AU15/I15&gt;1,1,1-AU15/I15))</f>
        <v>0.56147658189314553</v>
      </c>
      <c r="BD15" s="66">
        <f t="shared" ref="BD15" si="41">IF(1-AV15/I15&lt;0,0,IF(1-AV15/I15&gt;1,1,1-AV15/I15))</f>
        <v>0.47789314883191947</v>
      </c>
    </row>
    <row r="16" spans="1:56" s="177" customFormat="1" x14ac:dyDescent="0.3">
      <c r="A16" s="15" t="s">
        <v>139</v>
      </c>
      <c r="B16" s="15" t="s">
        <v>105</v>
      </c>
      <c r="C16" s="57">
        <v>20180109</v>
      </c>
      <c r="D16" s="57">
        <v>20180112</v>
      </c>
      <c r="E16" s="18" t="s">
        <v>28</v>
      </c>
      <c r="F16" s="71">
        <v>499882</v>
      </c>
      <c r="G16" s="71">
        <v>12395</v>
      </c>
      <c r="H16" s="71">
        <v>1676994.889999999</v>
      </c>
      <c r="I16" s="14">
        <v>1</v>
      </c>
      <c r="J16" s="14">
        <v>1</v>
      </c>
      <c r="K16" s="14">
        <v>32.5</v>
      </c>
      <c r="L16" s="13"/>
      <c r="M16" s="2"/>
      <c r="N16" s="67">
        <f t="shared" si="0"/>
        <v>2.4795851821029762E-2</v>
      </c>
      <c r="O16" s="15"/>
      <c r="P16" s="35">
        <f t="shared" si="1"/>
        <v>3.3547815084359889</v>
      </c>
      <c r="Q16" s="15"/>
      <c r="R16" s="59">
        <f t="shared" si="2"/>
        <v>135.29607825736176</v>
      </c>
      <c r="S16" s="15"/>
      <c r="T16" s="60">
        <f t="shared" si="10"/>
        <v>32.5</v>
      </c>
      <c r="U16" s="71">
        <v>14430</v>
      </c>
      <c r="V16" s="71">
        <v>2175318.38</v>
      </c>
      <c r="W16" s="61"/>
      <c r="X16" s="61"/>
      <c r="Y16" s="2">
        <f t="shared" si="3"/>
        <v>150.74971448371448</v>
      </c>
      <c r="Z16" s="71">
        <v>890</v>
      </c>
      <c r="AA16" s="71">
        <v>115555.07</v>
      </c>
      <c r="AB16" s="71">
        <v>599</v>
      </c>
      <c r="AC16" s="71">
        <v>58412.890000000007</v>
      </c>
      <c r="AD16" s="2">
        <f t="shared" si="11"/>
        <v>97.517345575959951</v>
      </c>
      <c r="AE16" s="31">
        <f t="shared" si="4"/>
        <v>6.1677061677061676E-2</v>
      </c>
      <c r="AF16" s="31">
        <f t="shared" si="5"/>
        <v>4.8325937878176684E-2</v>
      </c>
      <c r="AG16" s="32">
        <f t="shared" si="6"/>
        <v>8.0677692617991132E-5</v>
      </c>
      <c r="AH16" s="15"/>
      <c r="AI16" s="15"/>
      <c r="AJ16" s="15"/>
      <c r="AK16" s="15"/>
      <c r="AL16" s="62">
        <f t="shared" si="7"/>
        <v>5.3120991879818537E-2</v>
      </c>
      <c r="AM16" s="62">
        <f t="shared" si="8"/>
        <v>3.4831883119214542E-2</v>
      </c>
      <c r="AN16" s="62">
        <f t="shared" si="9"/>
        <v>1.9379904013899541E-5</v>
      </c>
      <c r="AO16" s="15"/>
      <c r="AP16" s="15"/>
      <c r="AQ16" s="15"/>
      <c r="AR16" s="15"/>
      <c r="AS16" s="15"/>
      <c r="AT16" s="15"/>
      <c r="AU16" s="68"/>
      <c r="AV16" s="68"/>
      <c r="AW16" s="69"/>
      <c r="AX16" s="69"/>
      <c r="AY16" s="64"/>
      <c r="AZ16" s="64"/>
      <c r="BA16" s="64"/>
      <c r="BB16" s="64"/>
      <c r="BC16" s="15"/>
      <c r="BD16" s="66"/>
    </row>
    <row r="17" spans="1:56" s="177" customFormat="1" x14ac:dyDescent="0.3">
      <c r="A17" s="15" t="s">
        <v>139</v>
      </c>
      <c r="B17" s="15" t="s">
        <v>140</v>
      </c>
      <c r="C17" s="57"/>
      <c r="D17" s="57">
        <v>20180112</v>
      </c>
      <c r="E17" s="58" t="s">
        <v>29</v>
      </c>
      <c r="F17" s="71">
        <v>319856</v>
      </c>
      <c r="G17" s="71">
        <v>9014</v>
      </c>
      <c r="H17" s="71">
        <v>1214440.44</v>
      </c>
      <c r="I17" s="71">
        <v>1452</v>
      </c>
      <c r="J17" s="71">
        <v>1441</v>
      </c>
      <c r="K17" s="71">
        <v>207471.139999999</v>
      </c>
      <c r="L17" s="13">
        <v>1147263</v>
      </c>
      <c r="M17" s="2">
        <v>145369209.65255719</v>
      </c>
      <c r="N17" s="35">
        <f t="shared" si="0"/>
        <v>2.8181431644239908E-2</v>
      </c>
      <c r="O17" s="33">
        <f>N17/N16-1</f>
        <v>0.13653815354464971</v>
      </c>
      <c r="P17" s="35">
        <f t="shared" si="1"/>
        <v>3.7968349507278272</v>
      </c>
      <c r="Q17" s="33">
        <f>P17/P16-1</f>
        <v>0.13176817661008422</v>
      </c>
      <c r="R17" s="59">
        <f t="shared" si="2"/>
        <v>134.72824938983803</v>
      </c>
      <c r="S17" s="33">
        <f>R17/R16-1</f>
        <v>-4.1969351576000014E-3</v>
      </c>
      <c r="T17" s="60">
        <f t="shared" si="10"/>
        <v>143.97719639139416</v>
      </c>
      <c r="U17" s="71">
        <v>9373</v>
      </c>
      <c r="V17" s="71">
        <v>1476406.4800000009</v>
      </c>
      <c r="W17" s="61">
        <f>(U17/F17)/(U16/F16)-1</f>
        <v>1.5138462082711968E-2</v>
      </c>
      <c r="X17" s="61">
        <f>(V17/F17)/(V16/F16)-1</f>
        <v>6.070864931036124E-2</v>
      </c>
      <c r="Y17" s="2">
        <f t="shared" si="3"/>
        <v>157.51696148511692</v>
      </c>
      <c r="Z17" s="92">
        <v>486</v>
      </c>
      <c r="AA17" s="92">
        <v>67629.12000000001</v>
      </c>
      <c r="AB17" s="92">
        <v>426</v>
      </c>
      <c r="AC17" s="92">
        <v>42732.36</v>
      </c>
      <c r="AD17" s="2">
        <f t="shared" si="11"/>
        <v>100.31070422535211</v>
      </c>
      <c r="AE17" s="31">
        <f t="shared" si="4"/>
        <v>5.1851061559799426E-2</v>
      </c>
      <c r="AF17" s="31">
        <f t="shared" si="5"/>
        <v>4.7259818060794323E-2</v>
      </c>
      <c r="AG17" s="32">
        <f t="shared" si="6"/>
        <v>0.15986243621033946</v>
      </c>
      <c r="AH17" s="33">
        <f>(MIN(AE17,AF16)*(AG17-1)+AF17-AG17)/((MIN(AE17,AF16)-1)*AG17)</f>
        <v>1.0070076331171436</v>
      </c>
      <c r="AI17" s="33">
        <f>(MIN(AE17,AF16)*(AG17-1)+AF17-AG17)/(AF17-1)</f>
        <v>0.16080255327799628</v>
      </c>
      <c r="AJ17" s="34">
        <f>(-MIN(AE17,AF16)+AF17*O17+AF17-O17)/(MIN(AE17,AF16)-1)</f>
        <v>0.1378113687103584</v>
      </c>
      <c r="AK17" s="34">
        <f>AJ17-W17</f>
        <v>0.12267290662764643</v>
      </c>
      <c r="AL17" s="62">
        <f t="shared" si="7"/>
        <v>4.580657218464658E-2</v>
      </c>
      <c r="AM17" s="62">
        <f t="shared" si="8"/>
        <v>3.5186871741524024E-2</v>
      </c>
      <c r="AN17" s="62">
        <f t="shared" si="9"/>
        <v>0.17083681765406214</v>
      </c>
      <c r="AO17" s="33">
        <f>(MIN(AM16,AL17)*(AN17-1)+AM17-AN17)/((MIN(AM16,AL17)-1)*AN17)</f>
        <v>0.99784706958164082</v>
      </c>
      <c r="AP17" s="33">
        <f>(MIN(AM16,AL17)*(AN17-1)+AM17-AN17)/(AM17-1)</f>
        <v>0.17053173940921898</v>
      </c>
      <c r="AQ17" s="34">
        <f>(-MIN(AM16,AL17)+AM17*Q17+AM17-Q17)/(MIN(AM16,AL17)-1)</f>
        <v>0.13135191252224124</v>
      </c>
      <c r="AR17" s="34">
        <f t="shared" ref="AR17" si="42">AQ17-X17</f>
        <v>7.0643263211879997E-2</v>
      </c>
      <c r="AS17" s="34">
        <f>(1+AQ17)/(1+AJ17)-1</f>
        <v>-5.6770888090513782E-3</v>
      </c>
      <c r="AT17" s="34">
        <f t="shared" ref="AT17" si="43">(1+AR17)/(1+AK17)-1</f>
        <v>-4.6344436664153776E-2</v>
      </c>
      <c r="AU17" s="63">
        <f>G16*AJ17*F17/(F16*AH17)</f>
        <v>1085.3900043152516</v>
      </c>
      <c r="AV17" s="63">
        <f>G16*AK17*F17/(F16*AH17)</f>
        <v>966.16083201224114</v>
      </c>
      <c r="AW17" s="63">
        <f>H16*AQ17*F17/(AO17*F16)</f>
        <v>141250.87822180422</v>
      </c>
      <c r="AX17" s="63">
        <f>H16*AR17*F17/(AO17*F16)</f>
        <v>75967.093112881179</v>
      </c>
      <c r="AY17" s="64">
        <f>AU17/L17</f>
        <v>9.4606903937044225E-4</v>
      </c>
      <c r="AZ17" s="64">
        <f t="shared" ref="AZ17" si="44">AV17/L17</f>
        <v>8.4214415701738929E-4</v>
      </c>
      <c r="BA17" s="64">
        <f>AW17/M17</f>
        <v>9.7166985057842658E-4</v>
      </c>
      <c r="BB17" s="64">
        <f t="shared" ref="BB17" si="45">AX17/M17</f>
        <v>5.2258035449493029E-4</v>
      </c>
      <c r="BC17" s="65">
        <f>IF(1-AU17/I17&lt;0,0,IF(1-AU17/I17&gt;1,1,1-AU17/I17))</f>
        <v>0.25248622292338041</v>
      </c>
      <c r="BD17" s="66">
        <f t="shared" ref="BD17" si="46">IF(1-AV17/I17&lt;0,0,IF(1-AV17/I17&gt;1,1,1-AV17/I17))</f>
        <v>0.334599977953002</v>
      </c>
    </row>
    <row r="18" spans="1:56" s="177" customFormat="1" x14ac:dyDescent="0.3">
      <c r="A18" s="15" t="s">
        <v>141</v>
      </c>
      <c r="B18" s="15" t="s">
        <v>106</v>
      </c>
      <c r="C18" s="57">
        <v>20180109</v>
      </c>
      <c r="D18" s="57">
        <v>20180112</v>
      </c>
      <c r="E18" s="18" t="s">
        <v>28</v>
      </c>
      <c r="F18" s="71">
        <v>499882</v>
      </c>
      <c r="G18" s="71">
        <v>12395</v>
      </c>
      <c r="H18" s="71">
        <v>1676994.889999999</v>
      </c>
      <c r="I18" s="14">
        <v>1</v>
      </c>
      <c r="J18" s="14">
        <v>1</v>
      </c>
      <c r="K18" s="14">
        <v>32.5</v>
      </c>
      <c r="L18" s="13"/>
      <c r="M18" s="2"/>
      <c r="N18" s="67">
        <f t="shared" si="0"/>
        <v>2.4795851821029762E-2</v>
      </c>
      <c r="O18" s="15"/>
      <c r="P18" s="35">
        <f t="shared" si="1"/>
        <v>3.3547815084359889</v>
      </c>
      <c r="Q18" s="15"/>
      <c r="R18" s="59">
        <f t="shared" si="2"/>
        <v>135.29607825736176</v>
      </c>
      <c r="S18" s="15"/>
      <c r="T18" s="60">
        <f t="shared" si="10"/>
        <v>32.5</v>
      </c>
      <c r="U18" s="71">
        <v>14430</v>
      </c>
      <c r="V18" s="71">
        <v>2175318.38</v>
      </c>
      <c r="W18" s="61"/>
      <c r="X18" s="61"/>
      <c r="Y18" s="2">
        <f t="shared" si="3"/>
        <v>150.74971448371448</v>
      </c>
      <c r="Z18" s="71">
        <v>890</v>
      </c>
      <c r="AA18" s="71">
        <v>115555.07</v>
      </c>
      <c r="AB18" s="71">
        <v>599</v>
      </c>
      <c r="AC18" s="71">
        <v>58412.890000000007</v>
      </c>
      <c r="AD18" s="2">
        <f t="shared" si="11"/>
        <v>97.517345575959951</v>
      </c>
      <c r="AE18" s="31">
        <f t="shared" si="4"/>
        <v>6.1677061677061676E-2</v>
      </c>
      <c r="AF18" s="31">
        <f t="shared" si="5"/>
        <v>4.8325937878176684E-2</v>
      </c>
      <c r="AG18" s="32">
        <f t="shared" si="6"/>
        <v>8.0677692617991132E-5</v>
      </c>
      <c r="AH18" s="15"/>
      <c r="AI18" s="15"/>
      <c r="AJ18" s="15"/>
      <c r="AK18" s="15"/>
      <c r="AL18" s="62">
        <f t="shared" si="7"/>
        <v>5.3120991879818537E-2</v>
      </c>
      <c r="AM18" s="62">
        <f t="shared" si="8"/>
        <v>3.4831883119214542E-2</v>
      </c>
      <c r="AN18" s="62">
        <f t="shared" si="9"/>
        <v>1.9379904013899541E-5</v>
      </c>
      <c r="AO18" s="15"/>
      <c r="AP18" s="15"/>
      <c r="AQ18" s="15"/>
      <c r="AR18" s="15"/>
      <c r="AS18" s="15"/>
      <c r="AT18" s="15"/>
      <c r="AU18" s="68"/>
      <c r="AV18" s="68"/>
      <c r="AW18" s="69"/>
      <c r="AX18" s="69"/>
      <c r="AY18" s="64"/>
      <c r="AZ18" s="64"/>
      <c r="BA18" s="64"/>
      <c r="BB18" s="64"/>
      <c r="BC18" s="15"/>
      <c r="BD18" s="66"/>
    </row>
    <row r="19" spans="1:56" s="177" customFormat="1" x14ac:dyDescent="0.3">
      <c r="A19" s="15" t="s">
        <v>141</v>
      </c>
      <c r="B19" s="15" t="s">
        <v>142</v>
      </c>
      <c r="C19" s="57"/>
      <c r="D19" s="57">
        <v>20180112</v>
      </c>
      <c r="E19" s="58" t="s">
        <v>29</v>
      </c>
      <c r="F19" s="71">
        <v>319878</v>
      </c>
      <c r="G19" s="71">
        <v>8702</v>
      </c>
      <c r="H19" s="71">
        <v>1211298.23</v>
      </c>
      <c r="I19" s="71">
        <v>1413</v>
      </c>
      <c r="J19" s="71">
        <v>1400</v>
      </c>
      <c r="K19" s="71">
        <v>226052.78999999899</v>
      </c>
      <c r="L19" s="13">
        <v>1147263</v>
      </c>
      <c r="M19" s="2">
        <v>145369209.65255719</v>
      </c>
      <c r="N19" s="35">
        <f t="shared" si="0"/>
        <v>2.7204121571349077E-2</v>
      </c>
      <c r="O19" s="33">
        <f>N19/N18-1</f>
        <v>9.7123896678428467E-2</v>
      </c>
      <c r="P19" s="35">
        <f t="shared" si="1"/>
        <v>3.7867506674419622</v>
      </c>
      <c r="Q19" s="33">
        <f>P19/P18-1</f>
        <v>0.12876223322435054</v>
      </c>
      <c r="R19" s="59">
        <f t="shared" si="2"/>
        <v>139.19768214203631</v>
      </c>
      <c r="S19" s="33">
        <f>R19/R18-1</f>
        <v>2.8837523858251668E-2</v>
      </c>
      <c r="T19" s="60">
        <f t="shared" si="10"/>
        <v>161.46627857142784</v>
      </c>
      <c r="U19" s="71">
        <v>9114</v>
      </c>
      <c r="V19" s="71">
        <v>1392729.76</v>
      </c>
      <c r="W19" s="61">
        <f>(U19/F19)/(U18/F18)-1</f>
        <v>-1.2980302170555902E-2</v>
      </c>
      <c r="X19" s="61">
        <f>(V19/F19)/(V18/F18)-1</f>
        <v>5.2317625544096025E-4</v>
      </c>
      <c r="Y19" s="2">
        <f t="shared" si="3"/>
        <v>152.81213078779899</v>
      </c>
      <c r="Z19" s="92">
        <v>554</v>
      </c>
      <c r="AA19" s="92">
        <v>66947.829999999987</v>
      </c>
      <c r="AB19" s="92">
        <v>467</v>
      </c>
      <c r="AC19" s="92">
        <v>51272.4</v>
      </c>
      <c r="AD19" s="2">
        <f t="shared" si="11"/>
        <v>109.79100642398288</v>
      </c>
      <c r="AE19" s="31">
        <f t="shared" si="4"/>
        <v>6.0785604564406411E-2</v>
      </c>
      <c r="AF19" s="31">
        <f t="shared" si="5"/>
        <v>5.3665823948517585E-2</v>
      </c>
      <c r="AG19" s="32">
        <f t="shared" si="6"/>
        <v>0.16088255573431395</v>
      </c>
      <c r="AH19" s="33">
        <f>(MIN(AE19,AF18)*(AG19-1)+AF19-AG19)/((MIN(AE19,AF18)-1)*AG19)</f>
        <v>0.96512334689725321</v>
      </c>
      <c r="AI19" s="33">
        <f>(MIN(AE19,AF18)*(AG19-1)+AF19-AG19)/(AF19-1)</f>
        <v>0.15614766222057633</v>
      </c>
      <c r="AJ19" s="34">
        <f>(-MIN(AE19,AF18)+AF19*O19+AF19-O19)/(MIN(AE19,AF18)-1)</f>
        <v>9.0967885028547718E-2</v>
      </c>
      <c r="AK19" s="34">
        <f>AJ19-W19</f>
        <v>0.10394818719910362</v>
      </c>
      <c r="AL19" s="62">
        <f t="shared" si="7"/>
        <v>4.806950488370406E-2</v>
      </c>
      <c r="AM19" s="62">
        <f t="shared" si="8"/>
        <v>4.2328469348130726E-2</v>
      </c>
      <c r="AN19" s="62">
        <f t="shared" si="9"/>
        <v>0.18662025948803623</v>
      </c>
      <c r="AO19" s="33">
        <f>(MIN(AM18,AL19)*(AN19-1)+AM19-AN19)/((MIN(AM18,AL19)-1)*AN19)</f>
        <v>0.95838002790097832</v>
      </c>
      <c r="AP19" s="33">
        <f>(MIN(AM18,AL19)*(AN19-1)+AM19-AN19)/(AM19-1)</f>
        <v>0.18025317937085775</v>
      </c>
      <c r="AQ19" s="34">
        <f>(-MIN(AM18,AL19)+AM19*Q19+AM19-Q19)/(MIN(AM18,AL19)-1)</f>
        <v>0.11999499022770323</v>
      </c>
      <c r="AR19" s="34">
        <f t="shared" ref="AR19" si="47">AQ19-X19</f>
        <v>0.11947181397226227</v>
      </c>
      <c r="AS19" s="34">
        <f t="shared" ref="AS19:AT19" si="48">(1+AQ19)/(1+AJ19)-1</f>
        <v>2.6606745805717313E-2</v>
      </c>
      <c r="AT19" s="34">
        <f t="shared" si="48"/>
        <v>1.4061916087334314E-2</v>
      </c>
      <c r="AU19" s="63">
        <f>G18*AJ19*F19/(F18*AH19)</f>
        <v>747.59894594655407</v>
      </c>
      <c r="AV19" s="63">
        <f>G18*AK19*F19/(F18*AH19)</f>
        <v>854.27461745117375</v>
      </c>
      <c r="AW19" s="63">
        <f>H18*AQ19*F19/(AO19*F18)</f>
        <v>134361.23049625094</v>
      </c>
      <c r="AX19" s="63">
        <f>H18*AR19*F19/(AO19*F18)</f>
        <v>133775.41766094777</v>
      </c>
      <c r="AY19" s="64">
        <f>AU19/L19</f>
        <v>6.5163693586087418E-4</v>
      </c>
      <c r="AZ19" s="64">
        <f t="shared" ref="AZ19" si="49">AV19/L19</f>
        <v>7.4461968829394286E-4</v>
      </c>
      <c r="BA19" s="64">
        <f>AW19/M19</f>
        <v>9.2427571710256863E-4</v>
      </c>
      <c r="BB19" s="64">
        <f t="shared" ref="BB19" si="50">AX19/M19</f>
        <v>9.2024588962601216E-4</v>
      </c>
      <c r="BC19" s="65">
        <f>IF(1-AU19/I19&lt;0,0,IF(1-AU19/I19&gt;1,1,1-AU19/I19))</f>
        <v>0.47091369713619669</v>
      </c>
      <c r="BD19" s="66">
        <f t="shared" ref="BD19" si="51">IF(1-AV19/I19&lt;0,0,IF(1-AV19/I19&gt;1,1,1-AV19/I19))</f>
        <v>0.39541782204446307</v>
      </c>
    </row>
    <row r="20" spans="1:56" s="177" customFormat="1" x14ac:dyDescent="0.3">
      <c r="A20" s="15" t="s">
        <v>143</v>
      </c>
      <c r="B20" s="15" t="s">
        <v>107</v>
      </c>
      <c r="C20" s="57">
        <v>20180109</v>
      </c>
      <c r="D20" s="57">
        <v>20180112</v>
      </c>
      <c r="E20" s="18" t="s">
        <v>28</v>
      </c>
      <c r="F20" s="71">
        <v>499882</v>
      </c>
      <c r="G20" s="71">
        <v>12395</v>
      </c>
      <c r="H20" s="71">
        <v>1676994.889999999</v>
      </c>
      <c r="I20" s="14">
        <v>1</v>
      </c>
      <c r="J20" s="14">
        <v>1</v>
      </c>
      <c r="K20" s="14">
        <v>32.5</v>
      </c>
      <c r="L20" s="13"/>
      <c r="M20" s="2"/>
      <c r="N20" s="67">
        <f t="shared" si="0"/>
        <v>2.4795851821029762E-2</v>
      </c>
      <c r="O20" s="15"/>
      <c r="P20" s="35">
        <f t="shared" si="1"/>
        <v>3.3547815084359889</v>
      </c>
      <c r="Q20" s="15"/>
      <c r="R20" s="59">
        <f t="shared" si="2"/>
        <v>135.29607825736176</v>
      </c>
      <c r="S20" s="15"/>
      <c r="T20" s="60">
        <f t="shared" si="10"/>
        <v>32.5</v>
      </c>
      <c r="U20" s="71">
        <v>14430</v>
      </c>
      <c r="V20" s="71">
        <v>2175318.38</v>
      </c>
      <c r="W20" s="61"/>
      <c r="X20" s="61"/>
      <c r="Y20" s="2">
        <f t="shared" si="3"/>
        <v>150.74971448371448</v>
      </c>
      <c r="Z20" s="71">
        <v>890</v>
      </c>
      <c r="AA20" s="71">
        <v>115555.07</v>
      </c>
      <c r="AB20" s="71">
        <v>599</v>
      </c>
      <c r="AC20" s="71">
        <v>58412.890000000007</v>
      </c>
      <c r="AD20" s="2">
        <f t="shared" si="11"/>
        <v>97.517345575959951</v>
      </c>
      <c r="AE20" s="31">
        <f t="shared" si="4"/>
        <v>6.1677061677061676E-2</v>
      </c>
      <c r="AF20" s="31">
        <f t="shared" si="5"/>
        <v>4.8325937878176684E-2</v>
      </c>
      <c r="AG20" s="32">
        <f t="shared" si="6"/>
        <v>8.0677692617991132E-5</v>
      </c>
      <c r="AH20" s="15"/>
      <c r="AI20" s="15"/>
      <c r="AJ20" s="15"/>
      <c r="AK20" s="15"/>
      <c r="AL20" s="62">
        <f t="shared" si="7"/>
        <v>5.3120991879818537E-2</v>
      </c>
      <c r="AM20" s="62">
        <f t="shared" si="8"/>
        <v>3.4831883119214542E-2</v>
      </c>
      <c r="AN20" s="62">
        <f t="shared" si="9"/>
        <v>1.9379904013899541E-5</v>
      </c>
      <c r="AO20" s="15"/>
      <c r="AP20" s="15"/>
      <c r="AQ20" s="15"/>
      <c r="AR20" s="15"/>
      <c r="AS20" s="15"/>
      <c r="AT20" s="15"/>
      <c r="AU20" s="68"/>
      <c r="AV20" s="68"/>
      <c r="AW20" s="69"/>
      <c r="AX20" s="69"/>
      <c r="AY20" s="64"/>
      <c r="AZ20" s="64"/>
      <c r="BA20" s="64"/>
      <c r="BB20" s="64"/>
      <c r="BC20" s="15"/>
      <c r="BD20" s="66"/>
    </row>
    <row r="21" spans="1:56" s="177" customFormat="1" x14ac:dyDescent="0.3">
      <c r="A21" s="15" t="s">
        <v>143</v>
      </c>
      <c r="B21" s="15" t="s">
        <v>144</v>
      </c>
      <c r="C21" s="57"/>
      <c r="D21" s="57">
        <v>20180112</v>
      </c>
      <c r="E21" s="58" t="s">
        <v>29</v>
      </c>
      <c r="F21" s="71">
        <v>319888</v>
      </c>
      <c r="G21" s="71">
        <v>8124</v>
      </c>
      <c r="H21" s="71">
        <v>1093416.3399999989</v>
      </c>
      <c r="I21" s="71">
        <v>776</v>
      </c>
      <c r="J21" s="71">
        <v>775</v>
      </c>
      <c r="K21" s="71">
        <v>96658.179999999906</v>
      </c>
      <c r="L21" s="13">
        <v>1147263</v>
      </c>
      <c r="M21" s="2">
        <v>145369209.65255719</v>
      </c>
      <c r="N21" s="35">
        <f t="shared" si="0"/>
        <v>2.539638873605762E-2</v>
      </c>
      <c r="O21" s="33">
        <f>N21/N20-1</f>
        <v>2.4219249226135942E-2</v>
      </c>
      <c r="P21" s="35">
        <f t="shared" si="1"/>
        <v>3.4181224053418662</v>
      </c>
      <c r="Q21" s="33">
        <f>P21/P20-1</f>
        <v>1.8880781578949124E-2</v>
      </c>
      <c r="R21" s="59">
        <f t="shared" si="2"/>
        <v>134.59088380108307</v>
      </c>
      <c r="S21" s="33">
        <f>R21/R20-1</f>
        <v>-5.2122313178750712E-3</v>
      </c>
      <c r="T21" s="60">
        <f t="shared" si="10"/>
        <v>124.7202322580644</v>
      </c>
      <c r="U21" s="71">
        <v>8896</v>
      </c>
      <c r="V21" s="71">
        <v>1362766.71</v>
      </c>
      <c r="W21" s="61">
        <f>(U21/F21)/(U20/F20)-1</f>
        <v>-3.6619185391255638E-2</v>
      </c>
      <c r="X21" s="61">
        <f>(V21/F21)/(V20/F20)-1</f>
        <v>-2.103258457966406E-2</v>
      </c>
      <c r="Y21" s="2">
        <f t="shared" si="3"/>
        <v>153.1887039118705</v>
      </c>
      <c r="Z21" s="92">
        <v>509</v>
      </c>
      <c r="AA21" s="92">
        <v>62541.490000000013</v>
      </c>
      <c r="AB21" s="92">
        <v>349</v>
      </c>
      <c r="AC21" s="92">
        <v>34160.230000000003</v>
      </c>
      <c r="AD21" s="2">
        <f t="shared" si="11"/>
        <v>97.88031518624642</v>
      </c>
      <c r="AE21" s="31">
        <f t="shared" si="4"/>
        <v>5.7216726618705034E-2</v>
      </c>
      <c r="AF21" s="31">
        <f t="shared" si="5"/>
        <v>4.295913343180699E-2</v>
      </c>
      <c r="AG21" s="32">
        <f t="shared" si="6"/>
        <v>9.5396356474643035E-2</v>
      </c>
      <c r="AH21" s="33">
        <f>(MIN(AE21,AF20)*(AG21-1)+AF21-AG21)/((MIN(AE21,AF20)-1)*AG21)</f>
        <v>1.0591147354488673</v>
      </c>
      <c r="AI21" s="33">
        <f>(MIN(AE21,AF20)*(AG21-1)+AF21-AG21)/(AF21-1)</f>
        <v>0.10046910835584828</v>
      </c>
      <c r="AJ21" s="34">
        <f>(-MIN(AE21,AF20)+AF21*O21+AF21-O21)/(MIN(AE21,AF20)-1)</f>
        <v>2.9995159949759941E-2</v>
      </c>
      <c r="AK21" s="34">
        <f>AJ21-W21</f>
        <v>6.6614345341015582E-2</v>
      </c>
      <c r="AL21" s="62">
        <f t="shared" si="7"/>
        <v>4.5893027428003441E-2</v>
      </c>
      <c r="AM21" s="62">
        <f t="shared" si="8"/>
        <v>3.1241740909048459E-2</v>
      </c>
      <c r="AN21" s="62">
        <f t="shared" si="9"/>
        <v>8.8400160546347792E-2</v>
      </c>
      <c r="AO21" s="33">
        <f>(MIN(AM20,AL21)*(AN21-1)+AM21-AN21)/((MIN(AM20,AL21)-1)*AN21)</f>
        <v>1.0420780524893898</v>
      </c>
      <c r="AP21" s="33">
        <f>(MIN(AM20,AL21)*(AN21-1)+AM21-AN21)/(AM21-1)</f>
        <v>9.1778478131453317E-2</v>
      </c>
      <c r="AQ21" s="34">
        <f>(-MIN(AM20,AL21)+AM21*Q21+AM21-Q21)/(MIN(AM20,AL21)-1)</f>
        <v>2.2670719142256983E-2</v>
      </c>
      <c r="AR21" s="34">
        <f t="shared" ref="AR21" si="52">AQ21-X21</f>
        <v>4.3703303721921043E-2</v>
      </c>
      <c r="AS21" s="34">
        <f t="shared" ref="AS21:AT21" si="53">(1+AQ21)/(1+AJ21)-1</f>
        <v>-7.111140995905374E-3</v>
      </c>
      <c r="AT21" s="34">
        <f t="shared" si="53"/>
        <v>-2.1480155146206492E-2</v>
      </c>
      <c r="AU21" s="63">
        <f>G20*AJ21*F21/(F20*AH21)</f>
        <v>224.63899772527481</v>
      </c>
      <c r="AV21" s="63">
        <f>G20*AK21*F21/(F20*AH21)</f>
        <v>498.88648023865034</v>
      </c>
      <c r="AW21" s="63">
        <f>H20*AQ21*F21/(AO21*F20)</f>
        <v>23346.793210812673</v>
      </c>
      <c r="AX21" s="63">
        <f>H20*AR21*F21/(AO21*F20)</f>
        <v>45006.600285704524</v>
      </c>
      <c r="AY21" s="64">
        <f>AU21/L21</f>
        <v>1.958042730614295E-4</v>
      </c>
      <c r="AZ21" s="64">
        <f t="shared" ref="AZ21" si="54">AV21/L21</f>
        <v>4.3484927190944912E-4</v>
      </c>
      <c r="BA21" s="64">
        <f>AW21/M21</f>
        <v>1.6060342672711214E-4</v>
      </c>
      <c r="BB21" s="64">
        <f t="shared" ref="BB21" si="55">AX21/M21</f>
        <v>3.0960201540115352E-4</v>
      </c>
      <c r="BC21" s="65">
        <f>IF(1-AU21/I21&lt;0,0,IF(1-AU21/I21&gt;1,1,1-AU21/I21))</f>
        <v>0.71051675550866644</v>
      </c>
      <c r="BD21" s="66">
        <f t="shared" ref="BD21" si="56">IF(1-AV21/I21&lt;0,0,IF(1-AV21/I21&gt;1,1,1-AV21/I21))</f>
        <v>0.35710505123885261</v>
      </c>
    </row>
    <row r="22" spans="1:56" s="177" customFormat="1" x14ac:dyDescent="0.3">
      <c r="A22" s="15" t="s">
        <v>145</v>
      </c>
      <c r="B22" s="15" t="s">
        <v>108</v>
      </c>
      <c r="C22" s="57">
        <v>20180109</v>
      </c>
      <c r="D22" s="57">
        <v>20180112</v>
      </c>
      <c r="E22" s="18" t="s">
        <v>28</v>
      </c>
      <c r="F22" s="71">
        <v>499882</v>
      </c>
      <c r="G22" s="71">
        <v>12395</v>
      </c>
      <c r="H22" s="71">
        <v>1676994.889999999</v>
      </c>
      <c r="I22" s="14">
        <v>1</v>
      </c>
      <c r="J22" s="14">
        <v>1</v>
      </c>
      <c r="K22" s="14">
        <v>32.5</v>
      </c>
      <c r="L22" s="13"/>
      <c r="M22" s="2"/>
      <c r="N22" s="67">
        <f t="shared" si="0"/>
        <v>2.4795851821029762E-2</v>
      </c>
      <c r="O22" s="15"/>
      <c r="P22" s="35">
        <f t="shared" si="1"/>
        <v>3.3547815084359889</v>
      </c>
      <c r="Q22" s="15"/>
      <c r="R22" s="59">
        <f t="shared" si="2"/>
        <v>135.29607825736176</v>
      </c>
      <c r="S22" s="15"/>
      <c r="T22" s="60">
        <f t="shared" si="10"/>
        <v>32.5</v>
      </c>
      <c r="U22" s="71">
        <v>14430</v>
      </c>
      <c r="V22" s="71">
        <v>2175318.38</v>
      </c>
      <c r="W22" s="61"/>
      <c r="X22" s="61"/>
      <c r="Y22" s="2">
        <f t="shared" si="3"/>
        <v>150.74971448371448</v>
      </c>
      <c r="Z22" s="71">
        <v>890</v>
      </c>
      <c r="AA22" s="71">
        <v>115555.07</v>
      </c>
      <c r="AB22" s="71">
        <v>599</v>
      </c>
      <c r="AC22" s="71">
        <v>58412.890000000007</v>
      </c>
      <c r="AD22" s="2">
        <f t="shared" si="11"/>
        <v>97.517345575959951</v>
      </c>
      <c r="AE22" s="31">
        <f t="shared" si="4"/>
        <v>6.1677061677061676E-2</v>
      </c>
      <c r="AF22" s="31">
        <f t="shared" si="5"/>
        <v>4.8325937878176684E-2</v>
      </c>
      <c r="AG22" s="32">
        <f t="shared" si="6"/>
        <v>8.0677692617991132E-5</v>
      </c>
      <c r="AH22" s="15"/>
      <c r="AI22" s="15"/>
      <c r="AJ22" s="15"/>
      <c r="AK22" s="15"/>
      <c r="AL22" s="62">
        <f t="shared" si="7"/>
        <v>5.3120991879818537E-2</v>
      </c>
      <c r="AM22" s="62">
        <f t="shared" si="8"/>
        <v>3.4831883119214542E-2</v>
      </c>
      <c r="AN22" s="62">
        <f t="shared" si="9"/>
        <v>1.9379904013899541E-5</v>
      </c>
      <c r="AO22" s="15"/>
      <c r="AP22" s="15"/>
      <c r="AQ22" s="15"/>
      <c r="AR22" s="15"/>
      <c r="AS22" s="15"/>
      <c r="AT22" s="15"/>
      <c r="AU22" s="68"/>
      <c r="AV22" s="68"/>
      <c r="AW22" s="69"/>
      <c r="AX22" s="69"/>
      <c r="AY22" s="64"/>
      <c r="AZ22" s="64"/>
      <c r="BA22" s="64"/>
      <c r="BB22" s="64"/>
      <c r="BC22" s="15"/>
      <c r="BD22" s="66"/>
    </row>
    <row r="23" spans="1:56" s="177" customFormat="1" x14ac:dyDescent="0.3">
      <c r="A23" s="15" t="s">
        <v>145</v>
      </c>
      <c r="B23" s="15" t="s">
        <v>146</v>
      </c>
      <c r="C23" s="57"/>
      <c r="D23" s="57">
        <v>20180112</v>
      </c>
      <c r="E23" s="58" t="s">
        <v>29</v>
      </c>
      <c r="F23" s="71">
        <v>319813</v>
      </c>
      <c r="G23" s="71">
        <v>7912</v>
      </c>
      <c r="H23" s="71">
        <v>1072811.0900000001</v>
      </c>
      <c r="I23" s="71">
        <v>757</v>
      </c>
      <c r="J23" s="71">
        <v>756</v>
      </c>
      <c r="K23" s="71">
        <v>106191.56</v>
      </c>
      <c r="L23" s="13">
        <v>1147263</v>
      </c>
      <c r="M23" s="2">
        <v>145369209.65255719</v>
      </c>
      <c r="N23" s="35">
        <f t="shared" si="0"/>
        <v>2.4739457120254649E-2</v>
      </c>
      <c r="O23" s="33">
        <f>N23/N22-1</f>
        <v>-2.2743602914776506E-3</v>
      </c>
      <c r="P23" s="35">
        <f t="shared" si="1"/>
        <v>3.3544949392301127</v>
      </c>
      <c r="Q23" s="33">
        <f>P23/P22-1</f>
        <v>-8.5421123597995141E-5</v>
      </c>
      <c r="R23" s="59">
        <f t="shared" si="2"/>
        <v>135.59290824064712</v>
      </c>
      <c r="S23" s="33">
        <f>R23/R22-1</f>
        <v>2.1939289527721506E-3</v>
      </c>
      <c r="T23" s="60">
        <f t="shared" si="10"/>
        <v>140.46502645502645</v>
      </c>
      <c r="U23" s="71">
        <v>9048</v>
      </c>
      <c r="V23" s="71">
        <v>1390831.3399999989</v>
      </c>
      <c r="W23" s="61">
        <f>(U23/F23)/(U22/F22)-1</f>
        <v>-1.9928757354065296E-2</v>
      </c>
      <c r="X23" s="61">
        <f>(V23/F23)/(V22/F22)-1</f>
        <v>-6.375568304751722E-4</v>
      </c>
      <c r="Y23" s="2">
        <f t="shared" si="3"/>
        <v>153.71699160035354</v>
      </c>
      <c r="Z23" s="92">
        <v>514</v>
      </c>
      <c r="AA23" s="92">
        <v>62209.14</v>
      </c>
      <c r="AB23" s="92">
        <v>383</v>
      </c>
      <c r="AC23" s="92">
        <v>40121.81</v>
      </c>
      <c r="AD23" s="2">
        <f t="shared" si="11"/>
        <v>104.75668407310704</v>
      </c>
      <c r="AE23" s="31">
        <f t="shared" si="4"/>
        <v>5.6808134394341292E-2</v>
      </c>
      <c r="AF23" s="31">
        <f t="shared" si="5"/>
        <v>4.8407482305358948E-2</v>
      </c>
      <c r="AG23" s="32">
        <f t="shared" si="6"/>
        <v>9.5551061678463098E-2</v>
      </c>
      <c r="AH23" s="33">
        <f>(MIN(AE23,AF22)*(AG23-1)+AF23-AG23)/((MIN(AE23,AF22)-1)*AG23)</f>
        <v>0.99910325175245485</v>
      </c>
      <c r="AI23" s="33">
        <f>(MIN(AE23,AF22)*(AG23-1)+AF23-AG23)/(AF23-1)</f>
        <v>9.5473557106685147E-2</v>
      </c>
      <c r="AJ23" s="34">
        <f>(-MIN(AE23,AF22)+AF23*O23+AF23-O23)/(MIN(AE23,AF22)-1)</f>
        <v>-2.3598506594652933E-3</v>
      </c>
      <c r="AK23" s="34">
        <f>AJ23-W23</f>
        <v>1.7568906694600005E-2</v>
      </c>
      <c r="AL23" s="62">
        <f t="shared" si="7"/>
        <v>4.4728025757601958E-2</v>
      </c>
      <c r="AM23" s="62">
        <f t="shared" si="8"/>
        <v>3.7398765145129131E-2</v>
      </c>
      <c r="AN23" s="62">
        <f t="shared" si="9"/>
        <v>9.8984398082611155E-2</v>
      </c>
      <c r="AO23" s="33">
        <f>(MIN(AM22,AL23)*(AN23-1)+AM23-AN23)/((MIN(AM22,AL23)-1)*AN23)</f>
        <v>0.97313194706214101</v>
      </c>
      <c r="AP23" s="33">
        <f>(MIN(AM22,AL23)*(AN23-1)+AM23-AN23)/(AM23-1)</f>
        <v>9.6581740917955572E-2</v>
      </c>
      <c r="AQ23" s="34">
        <f>(-MIN(AM22,AL23)+AM23*Q23+AM23-Q23)/(MIN(AM22,AL23)-1)</f>
        <v>-2.744711992283844E-3</v>
      </c>
      <c r="AR23" s="34">
        <f t="shared" ref="AR23" si="57">AQ23-X23</f>
        <v>-2.1071551618086718E-3</v>
      </c>
      <c r="AS23" s="34">
        <f t="shared" ref="AS23:AT23" si="58">(1+AQ23)/(1+AJ23)-1</f>
        <v>-3.857716964107416E-4</v>
      </c>
      <c r="AT23" s="34">
        <f t="shared" si="58"/>
        <v>-1.9336343442650117E-2</v>
      </c>
      <c r="AU23" s="63">
        <f>G22*AJ23*F23/(F22*AH23)</f>
        <v>-18.730496654185906</v>
      </c>
      <c r="AV23" s="63">
        <f>G22*AK23*F23/(F22*AH23)</f>
        <v>139.44710727392936</v>
      </c>
      <c r="AW23" s="63">
        <f>H22*AQ23*F23/(AO23*F22)</f>
        <v>-3026.1148264252124</v>
      </c>
      <c r="AX23" s="63">
        <f>H22*AR23*F23/(AO23*F22)</f>
        <v>-2323.1921945376253</v>
      </c>
      <c r="AY23" s="64">
        <f>AU23/L23</f>
        <v>-1.6326244857705606E-5</v>
      </c>
      <c r="AZ23" s="64">
        <f t="shared" ref="AZ23" si="59">AV23/L23</f>
        <v>1.215476375285609E-4</v>
      </c>
      <c r="BA23" s="64">
        <f>AW23/M23</f>
        <v>-2.0816752279646036E-5</v>
      </c>
      <c r="BB23" s="64">
        <f t="shared" ref="BB23" si="60">AX23/M23</f>
        <v>-1.5981322317774313E-5</v>
      </c>
      <c r="BC23" s="65">
        <f>IF(1-AU23/I23&lt;0,0,IF(1-AU23/I23&gt;1,1,1-AU23/I23))</f>
        <v>1</v>
      </c>
      <c r="BD23" s="66">
        <f t="shared" ref="BD23" si="61">IF(1-AV23/I23&lt;0,0,IF(1-AV23/I23&gt;1,1,1-AV23/I23))</f>
        <v>0.8157898186605953</v>
      </c>
    </row>
    <row r="24" spans="1:56" s="177" customFormat="1" x14ac:dyDescent="0.3">
      <c r="A24" s="15" t="s">
        <v>147</v>
      </c>
      <c r="B24" s="15" t="s">
        <v>109</v>
      </c>
      <c r="C24" s="57">
        <v>20180109</v>
      </c>
      <c r="D24" s="57">
        <v>20180112</v>
      </c>
      <c r="E24" s="18" t="s">
        <v>28</v>
      </c>
      <c r="F24" s="71">
        <v>499882</v>
      </c>
      <c r="G24" s="71">
        <v>12395</v>
      </c>
      <c r="H24" s="71">
        <v>1676994.889999999</v>
      </c>
      <c r="I24" s="14">
        <v>1</v>
      </c>
      <c r="J24" s="14">
        <v>1</v>
      </c>
      <c r="K24" s="14">
        <v>32.5</v>
      </c>
      <c r="L24" s="13"/>
      <c r="M24" s="2"/>
      <c r="N24" s="67">
        <f t="shared" si="0"/>
        <v>2.4795851821029762E-2</v>
      </c>
      <c r="O24" s="15"/>
      <c r="P24" s="35">
        <f t="shared" si="1"/>
        <v>3.3547815084359889</v>
      </c>
      <c r="Q24" s="15"/>
      <c r="R24" s="59">
        <f t="shared" si="2"/>
        <v>135.29607825736176</v>
      </c>
      <c r="S24" s="15"/>
      <c r="T24" s="60">
        <f t="shared" si="10"/>
        <v>32.5</v>
      </c>
      <c r="U24" s="71">
        <v>14430</v>
      </c>
      <c r="V24" s="71">
        <v>2175318.38</v>
      </c>
      <c r="W24" s="61"/>
      <c r="X24" s="61"/>
      <c r="Y24" s="2">
        <f t="shared" si="3"/>
        <v>150.74971448371448</v>
      </c>
      <c r="Z24" s="71">
        <v>890</v>
      </c>
      <c r="AA24" s="71">
        <v>115555.07</v>
      </c>
      <c r="AB24" s="71">
        <v>599</v>
      </c>
      <c r="AC24" s="71">
        <v>58412.890000000007</v>
      </c>
      <c r="AD24" s="2">
        <f t="shared" si="11"/>
        <v>97.517345575959951</v>
      </c>
      <c r="AE24" s="31">
        <f t="shared" si="4"/>
        <v>6.1677061677061676E-2</v>
      </c>
      <c r="AF24" s="31">
        <f t="shared" si="5"/>
        <v>4.8325937878176684E-2</v>
      </c>
      <c r="AG24" s="32">
        <f t="shared" si="6"/>
        <v>8.0677692617991132E-5</v>
      </c>
      <c r="AH24" s="15"/>
      <c r="AI24" s="15"/>
      <c r="AJ24" s="15"/>
      <c r="AK24" s="15"/>
      <c r="AL24" s="62">
        <f t="shared" si="7"/>
        <v>5.3120991879818537E-2</v>
      </c>
      <c r="AM24" s="62">
        <f t="shared" si="8"/>
        <v>3.4831883119214542E-2</v>
      </c>
      <c r="AN24" s="62">
        <f t="shared" si="9"/>
        <v>1.9379904013899541E-5</v>
      </c>
      <c r="AO24" s="15"/>
      <c r="AP24" s="15"/>
      <c r="AQ24" s="15"/>
      <c r="AR24" s="15"/>
      <c r="AS24" s="15"/>
      <c r="AT24" s="15"/>
      <c r="AU24" s="68"/>
      <c r="AV24" s="68"/>
      <c r="AW24" s="69"/>
      <c r="AX24" s="69"/>
      <c r="AY24" s="64"/>
      <c r="AZ24" s="64"/>
      <c r="BA24" s="64"/>
      <c r="BB24" s="64"/>
      <c r="BC24" s="15"/>
      <c r="BD24" s="66"/>
    </row>
    <row r="25" spans="1:56" s="177" customFormat="1" x14ac:dyDescent="0.3">
      <c r="A25" s="15" t="s">
        <v>147</v>
      </c>
      <c r="B25" s="15" t="s">
        <v>148</v>
      </c>
      <c r="C25" s="57"/>
      <c r="D25" s="57">
        <v>20180112</v>
      </c>
      <c r="E25" s="58" t="s">
        <v>29</v>
      </c>
      <c r="F25" s="71">
        <v>319850</v>
      </c>
      <c r="G25" s="71">
        <v>7927</v>
      </c>
      <c r="H25" s="71">
        <v>1076137.459999999</v>
      </c>
      <c r="I25" s="71">
        <v>674</v>
      </c>
      <c r="J25" s="71">
        <v>665</v>
      </c>
      <c r="K25" s="71">
        <v>76972.769999999902</v>
      </c>
      <c r="L25" s="13">
        <v>1147263</v>
      </c>
      <c r="M25" s="2">
        <v>145369209.65255719</v>
      </c>
      <c r="N25" s="35">
        <f t="shared" si="0"/>
        <v>2.4783492261997813E-2</v>
      </c>
      <c r="O25" s="33">
        <f>N25/N24-1</f>
        <v>-4.9845268963366607E-4</v>
      </c>
      <c r="P25" s="35">
        <f t="shared" si="1"/>
        <v>3.3645066750039052</v>
      </c>
      <c r="Q25" s="33">
        <f>P25/P24-1</f>
        <v>2.8988971542442954E-3</v>
      </c>
      <c r="R25" s="59">
        <f t="shared" si="2"/>
        <v>135.75595559480246</v>
      </c>
      <c r="S25" s="33">
        <f>R25/R24-1</f>
        <v>3.3990441065550048E-3</v>
      </c>
      <c r="T25" s="60">
        <f t="shared" si="10"/>
        <v>115.74852631578932</v>
      </c>
      <c r="U25" s="71">
        <v>9309</v>
      </c>
      <c r="V25" s="71">
        <v>1389333.98</v>
      </c>
      <c r="W25" s="61">
        <f>(U25/F25)/(U24/F24)-1</f>
        <v>8.225884209626555E-3</v>
      </c>
      <c r="X25" s="61">
        <f>(V25/F25)/(V24/F24)-1</f>
        <v>-1.8289449675876757E-3</v>
      </c>
      <c r="Y25" s="2">
        <f t="shared" si="3"/>
        <v>149.24631861639273</v>
      </c>
      <c r="Z25" s="92">
        <v>475</v>
      </c>
      <c r="AA25" s="92">
        <v>59849.599999999999</v>
      </c>
      <c r="AB25" s="92">
        <v>361</v>
      </c>
      <c r="AC25" s="92">
        <v>37194.919999999896</v>
      </c>
      <c r="AD25" s="2">
        <f t="shared" si="11"/>
        <v>103.03301939058143</v>
      </c>
      <c r="AE25" s="31">
        <f t="shared" si="4"/>
        <v>5.1025888924696533E-2</v>
      </c>
      <c r="AF25" s="31">
        <f t="shared" si="5"/>
        <v>4.5540557587990416E-2</v>
      </c>
      <c r="AG25" s="32">
        <f t="shared" si="6"/>
        <v>8.3890500819982339E-2</v>
      </c>
      <c r="AH25" s="33">
        <f>(MIN(AE25,AF24)*(AG25-1)+AF25-AG25)/((MIN(AE25,AF24)-1)*AG25)</f>
        <v>1.0348885948339821</v>
      </c>
      <c r="AI25" s="33">
        <f>(MIN(AE25,AF24)*(AG25-1)+AF25-AG25)/(AF25-1)</f>
        <v>8.6563965222220332E-2</v>
      </c>
      <c r="AJ25" s="34">
        <f>(-MIN(AE25,AF24)+AF25*O25+AF25-O25)/(MIN(AE25,AF24)-1)</f>
        <v>2.4269101217493324E-3</v>
      </c>
      <c r="AK25" s="34">
        <f>AJ25-W25</f>
        <v>-5.798974087877223E-3</v>
      </c>
      <c r="AL25" s="62">
        <f t="shared" si="7"/>
        <v>4.3077907012682437E-2</v>
      </c>
      <c r="AM25" s="62">
        <f t="shared" si="8"/>
        <v>3.4563354016130921E-2</v>
      </c>
      <c r="AN25" s="62">
        <f t="shared" si="9"/>
        <v>7.1526893971333341E-2</v>
      </c>
      <c r="AO25" s="33">
        <f>(MIN(AM24,AL25)*(AN25-1)+AM25-AN25)/((MIN(AM24,AL25)-1)*AN25)</f>
        <v>1.0038897261606936</v>
      </c>
      <c r="AP25" s="33">
        <f>(MIN(AM24,AL25)*(AN25-1)+AM25-AN25)/(AM25-1)</f>
        <v>7.1785141937615024E-2</v>
      </c>
      <c r="AQ25" s="34">
        <f>(-MIN(AM24,AL25)+AM25*Q25+AM25-Q25)/(MIN(AM24,AL25)-1)</f>
        <v>3.17792371617293E-3</v>
      </c>
      <c r="AR25" s="34">
        <f t="shared" ref="AR25" si="62">AQ25-X25</f>
        <v>5.0068686837606057E-3</v>
      </c>
      <c r="AS25" s="34">
        <f t="shared" ref="AS25:AT25" si="63">(1+AQ25)/(1+AJ25)-1</f>
        <v>7.4919536460993363E-4</v>
      </c>
      <c r="AT25" s="34">
        <f t="shared" si="63"/>
        <v>1.0868871073356656E-2</v>
      </c>
      <c r="AU25" s="63">
        <f>G24*AJ25*F25/(F24*AH25)</f>
        <v>18.598823780946837</v>
      </c>
      <c r="AV25" s="63">
        <f>G24*AK25*F25/(F24*AH25)</f>
        <v>-44.440911183378915</v>
      </c>
      <c r="AW25" s="63">
        <f>H24*AQ25*F25/(AO25*F24)</f>
        <v>3396.784960554824</v>
      </c>
      <c r="AX25" s="63">
        <f>H24*AR25*F25/(AO25*F24)</f>
        <v>5351.6880087204354</v>
      </c>
      <c r="AY25" s="64">
        <f>AU25/L25</f>
        <v>1.6211473551353818E-5</v>
      </c>
      <c r="AZ25" s="64">
        <f t="shared" ref="AZ25" si="64">AV25/L25</f>
        <v>-3.8736463377079982E-5</v>
      </c>
      <c r="BA25" s="64">
        <f>AW25/M25</f>
        <v>2.3366605408899058E-5</v>
      </c>
      <c r="BB25" s="64">
        <f t="shared" ref="BB25" si="65">AX25/M25</f>
        <v>3.6814453497486522E-5</v>
      </c>
      <c r="BC25" s="65">
        <f>IF(1-AU25/I25&lt;0,0,IF(1-AU25/I25&gt;1,1,1-AU25/I25))</f>
        <v>0.97240530596298691</v>
      </c>
      <c r="BD25" s="66">
        <f t="shared" ref="BD25" si="66">IF(1-AV25/I25&lt;0,0,IF(1-AV25/I25&gt;1,1,1-AV25/I25))</f>
        <v>1</v>
      </c>
    </row>
    <row r="26" spans="1:56" s="177" customFormat="1" x14ac:dyDescent="0.3">
      <c r="A26" s="15" t="s">
        <v>149</v>
      </c>
      <c r="B26" s="15" t="s">
        <v>110</v>
      </c>
      <c r="C26" s="57">
        <v>20180109</v>
      </c>
      <c r="D26" s="57">
        <v>20180112</v>
      </c>
      <c r="E26" s="18" t="s">
        <v>28</v>
      </c>
      <c r="F26" s="71">
        <v>499882</v>
      </c>
      <c r="G26" s="71">
        <v>12395</v>
      </c>
      <c r="H26" s="71">
        <v>1676994.889999999</v>
      </c>
      <c r="I26" s="14">
        <v>1</v>
      </c>
      <c r="J26" s="14">
        <v>1</v>
      </c>
      <c r="K26" s="14">
        <v>32.5</v>
      </c>
      <c r="L26" s="13"/>
      <c r="M26" s="2"/>
      <c r="N26" s="67">
        <f t="shared" si="0"/>
        <v>2.4795851821029762E-2</v>
      </c>
      <c r="O26" s="15"/>
      <c r="P26" s="35">
        <f t="shared" si="1"/>
        <v>3.3547815084359889</v>
      </c>
      <c r="Q26" s="15"/>
      <c r="R26" s="59">
        <f t="shared" si="2"/>
        <v>135.29607825736176</v>
      </c>
      <c r="S26" s="15"/>
      <c r="T26" s="60">
        <f t="shared" si="10"/>
        <v>32.5</v>
      </c>
      <c r="U26" s="71">
        <v>14430</v>
      </c>
      <c r="V26" s="71">
        <v>2175318.38</v>
      </c>
      <c r="W26" s="61"/>
      <c r="X26" s="61"/>
      <c r="Y26" s="2">
        <f t="shared" si="3"/>
        <v>150.74971448371448</v>
      </c>
      <c r="Z26" s="71">
        <v>890</v>
      </c>
      <c r="AA26" s="71">
        <v>115555.07</v>
      </c>
      <c r="AB26" s="71">
        <v>599</v>
      </c>
      <c r="AC26" s="71">
        <v>58412.890000000007</v>
      </c>
      <c r="AD26" s="2">
        <f t="shared" si="11"/>
        <v>97.517345575959951</v>
      </c>
      <c r="AE26" s="31">
        <f t="shared" si="4"/>
        <v>6.1677061677061676E-2</v>
      </c>
      <c r="AF26" s="31">
        <f t="shared" si="5"/>
        <v>4.8325937878176684E-2</v>
      </c>
      <c r="AG26" s="32">
        <f t="shared" si="6"/>
        <v>8.0677692617991132E-5</v>
      </c>
      <c r="AH26" s="15"/>
      <c r="AI26" s="15"/>
      <c r="AJ26" s="15"/>
      <c r="AK26" s="15"/>
      <c r="AL26" s="62">
        <f t="shared" si="7"/>
        <v>5.3120991879818537E-2</v>
      </c>
      <c r="AM26" s="62">
        <f t="shared" si="8"/>
        <v>3.4831883119214542E-2</v>
      </c>
      <c r="AN26" s="62">
        <f t="shared" si="9"/>
        <v>1.9379904013899541E-5</v>
      </c>
      <c r="AO26" s="15"/>
      <c r="AP26" s="15"/>
      <c r="AQ26" s="15"/>
      <c r="AR26" s="15"/>
      <c r="AS26" s="15"/>
      <c r="AT26" s="15"/>
      <c r="AU26" s="68"/>
      <c r="AV26" s="68"/>
      <c r="AW26" s="69"/>
      <c r="AX26" s="69"/>
      <c r="AY26" s="64"/>
      <c r="AZ26" s="64"/>
      <c r="BA26" s="64"/>
      <c r="BB26" s="64"/>
      <c r="BC26" s="15"/>
      <c r="BD26" s="66"/>
    </row>
    <row r="27" spans="1:56" s="177" customFormat="1" x14ac:dyDescent="0.3">
      <c r="A27" s="15" t="s">
        <v>149</v>
      </c>
      <c r="B27" s="15" t="s">
        <v>150</v>
      </c>
      <c r="C27" s="57"/>
      <c r="D27" s="57">
        <v>20180112</v>
      </c>
      <c r="E27" s="58" t="s">
        <v>29</v>
      </c>
      <c r="F27" s="71">
        <v>319838</v>
      </c>
      <c r="G27" s="71">
        <v>8131</v>
      </c>
      <c r="H27" s="71">
        <v>1104654.0900000001</v>
      </c>
      <c r="I27" s="71">
        <v>606</v>
      </c>
      <c r="J27" s="71">
        <v>606</v>
      </c>
      <c r="K27" s="71">
        <v>81217.269999999902</v>
      </c>
      <c r="L27" s="13">
        <v>1147263</v>
      </c>
      <c r="M27" s="2">
        <v>145369209.65255719</v>
      </c>
      <c r="N27" s="35">
        <f t="shared" si="0"/>
        <v>2.542224501153709E-2</v>
      </c>
      <c r="O27" s="33">
        <f>N27/N26-1</f>
        <v>2.5262015397917281E-2</v>
      </c>
      <c r="P27" s="35">
        <f t="shared" si="1"/>
        <v>3.453792513710066</v>
      </c>
      <c r="Q27" s="33">
        <f>P27/P26-1</f>
        <v>2.9513399017224273E-2</v>
      </c>
      <c r="R27" s="59">
        <f t="shared" si="2"/>
        <v>135.85710121756242</v>
      </c>
      <c r="S27" s="33">
        <f>R27/R26-1</f>
        <v>4.146631354188024E-3</v>
      </c>
      <c r="T27" s="60">
        <f t="shared" si="10"/>
        <v>134.02189768976882</v>
      </c>
      <c r="U27" s="71">
        <v>8836</v>
      </c>
      <c r="V27" s="71">
        <v>1342985.8</v>
      </c>
      <c r="W27" s="61">
        <f>(U27/F27)/(U26/F26)-1</f>
        <v>-4.2967219063868023E-2</v>
      </c>
      <c r="X27" s="61">
        <f>(V27/F27)/(V26/F26)-1</f>
        <v>-3.5091729204098643E-2</v>
      </c>
      <c r="Y27" s="2">
        <f t="shared" si="3"/>
        <v>151.99024445450431</v>
      </c>
      <c r="Z27" s="92">
        <v>543</v>
      </c>
      <c r="AA27" s="92">
        <v>71777.580000000016</v>
      </c>
      <c r="AB27" s="92">
        <v>393</v>
      </c>
      <c r="AC27" s="92">
        <v>41095.21</v>
      </c>
      <c r="AD27" s="2">
        <f t="shared" si="11"/>
        <v>104.56796437659033</v>
      </c>
      <c r="AE27" s="31">
        <f t="shared" si="4"/>
        <v>6.1453146220009053E-2</v>
      </c>
      <c r="AF27" s="31">
        <f t="shared" si="5"/>
        <v>4.8333538310170954E-2</v>
      </c>
      <c r="AG27" s="32">
        <f t="shared" si="6"/>
        <v>7.4529578157668183E-2</v>
      </c>
      <c r="AH27" s="33">
        <f>(MIN(AE27,AF26)*(AG27-1)+AF27-AG27)/((MIN(AE27,AF26)-1)*AG27)</f>
        <v>0.99989284279394341</v>
      </c>
      <c r="AI27" s="33">
        <f>(MIN(AE27,AF26)*(AG27-1)+AF27-AG27)/(AF27-1)</f>
        <v>7.4522186938909205E-2</v>
      </c>
      <c r="AJ27" s="34">
        <f>(-MIN(AE27,AF26)+AF27*O27+AF27-O27)/(MIN(AE27,AF26)-1)</f>
        <v>2.525382726446436E-2</v>
      </c>
      <c r="AK27" s="34">
        <f>AJ27-W27</f>
        <v>6.8221046328332383E-2</v>
      </c>
      <c r="AL27" s="62">
        <f t="shared" si="7"/>
        <v>5.3446268754293612E-2</v>
      </c>
      <c r="AM27" s="62">
        <f t="shared" si="8"/>
        <v>3.720188099787871E-2</v>
      </c>
      <c r="AN27" s="62">
        <f t="shared" si="9"/>
        <v>7.3522807488088773E-2</v>
      </c>
      <c r="AO27" s="33">
        <f>(MIN(AM26,AL27)*(AN27-1)+AM27-AN27)/((MIN(AM26,AL27)-1)*AN27)</f>
        <v>0.96660181178542937</v>
      </c>
      <c r="AP27" s="33">
        <f>(MIN(AM26,AL27)*(AN27-1)+AM27-AN27)/(AM27-1)</f>
        <v>7.1242216222331303E-2</v>
      </c>
      <c r="AQ27" s="34">
        <f>(-MIN(AM26,AL27)+AM27*Q27+AM27-Q27)/(MIN(AM26,AL27)-1)</f>
        <v>2.6985399460408687E-2</v>
      </c>
      <c r="AR27" s="34">
        <f t="shared" ref="AR27" si="67">AQ27-X27</f>
        <v>6.2077128664507333E-2</v>
      </c>
      <c r="AS27" s="34">
        <f t="shared" ref="AS27:AT27" si="68">(1+AQ27)/(1+AJ27)-1</f>
        <v>1.688920489635759E-3</v>
      </c>
      <c r="AT27" s="34">
        <f t="shared" si="68"/>
        <v>-5.7515414856715852E-3</v>
      </c>
      <c r="AU27" s="63">
        <f>G26*AJ27*F27/(F26*AH27)</f>
        <v>200.30087168039296</v>
      </c>
      <c r="AV27" s="63">
        <f>G26*AK27*F27/(F26*AH27)</f>
        <v>541.09560912937843</v>
      </c>
      <c r="AW27" s="63">
        <f>H26*AQ27*F27/(AO27*F26)</f>
        <v>29955.429300958273</v>
      </c>
      <c r="AX27" s="63">
        <f>H26*AR27*F27/(AO27*F26)</f>
        <v>68909.376036636109</v>
      </c>
      <c r="AY27" s="64">
        <f>AU27/L27</f>
        <v>1.7459019569217603E-4</v>
      </c>
      <c r="AZ27" s="64">
        <f t="shared" ref="AZ27" si="69">AV27/L27</f>
        <v>4.7164042519403E-4</v>
      </c>
      <c r="BA27" s="64">
        <f>AW27/M27</f>
        <v>2.0606447109779223E-4</v>
      </c>
      <c r="BB27" s="64">
        <f t="shared" ref="BB27" si="70">AX27/M27</f>
        <v>4.7403006593579509E-4</v>
      </c>
      <c r="BC27" s="65">
        <f>IF(1-AU27/I27&lt;0,0,IF(1-AU27/I27&gt;1,1,1-AU27/I27))</f>
        <v>0.66947050877822945</v>
      </c>
      <c r="BD27" s="66">
        <f t="shared" ref="BD27" si="71">IF(1-AV27/I27&lt;0,0,IF(1-AV27/I27&gt;1,1,1-AV27/I27))</f>
        <v>0.10710295523204882</v>
      </c>
    </row>
    <row r="28" spans="1:56" s="177" customFormat="1" x14ac:dyDescent="0.3">
      <c r="A28" s="15" t="s">
        <v>160</v>
      </c>
      <c r="B28" s="15" t="s">
        <v>111</v>
      </c>
      <c r="C28" s="57">
        <v>20180109</v>
      </c>
      <c r="D28" s="57">
        <v>20180112</v>
      </c>
      <c r="E28" s="18" t="s">
        <v>28</v>
      </c>
      <c r="F28" s="71">
        <v>499882</v>
      </c>
      <c r="G28" s="71">
        <v>12395</v>
      </c>
      <c r="H28" s="71">
        <v>1676994.889999999</v>
      </c>
      <c r="I28" s="14">
        <v>1</v>
      </c>
      <c r="J28" s="14">
        <v>1</v>
      </c>
      <c r="K28" s="14">
        <v>32.5</v>
      </c>
      <c r="L28" s="13"/>
      <c r="M28" s="2"/>
      <c r="N28" s="67">
        <f t="shared" si="0"/>
        <v>2.4795851821029762E-2</v>
      </c>
      <c r="O28" s="15"/>
      <c r="P28" s="35">
        <f t="shared" si="1"/>
        <v>3.3547815084359889</v>
      </c>
      <c r="Q28" s="15"/>
      <c r="R28" s="59">
        <f t="shared" si="2"/>
        <v>135.29607825736176</v>
      </c>
      <c r="S28" s="15"/>
      <c r="T28" s="60">
        <f t="shared" si="10"/>
        <v>32.5</v>
      </c>
      <c r="U28" s="71">
        <v>14430</v>
      </c>
      <c r="V28" s="71">
        <v>2175318.38</v>
      </c>
      <c r="W28" s="61"/>
      <c r="X28" s="61"/>
      <c r="Y28" s="2">
        <f t="shared" si="3"/>
        <v>150.74971448371448</v>
      </c>
      <c r="Z28" s="71">
        <v>890</v>
      </c>
      <c r="AA28" s="71">
        <v>115555.07</v>
      </c>
      <c r="AB28" s="71">
        <v>599</v>
      </c>
      <c r="AC28" s="71">
        <v>58412.890000000007</v>
      </c>
      <c r="AD28" s="2">
        <f t="shared" si="11"/>
        <v>97.517345575959951</v>
      </c>
      <c r="AE28" s="31">
        <f t="shared" si="4"/>
        <v>6.1677061677061676E-2</v>
      </c>
      <c r="AF28" s="31">
        <f t="shared" si="5"/>
        <v>4.8325937878176684E-2</v>
      </c>
      <c r="AG28" s="32">
        <f t="shared" si="6"/>
        <v>8.0677692617991132E-5</v>
      </c>
      <c r="AH28" s="15"/>
      <c r="AI28" s="15"/>
      <c r="AJ28" s="15"/>
      <c r="AK28" s="15"/>
      <c r="AL28" s="62">
        <f t="shared" si="7"/>
        <v>5.3120991879818537E-2</v>
      </c>
      <c r="AM28" s="62">
        <f t="shared" si="8"/>
        <v>3.4831883119214542E-2</v>
      </c>
      <c r="AN28" s="62">
        <f t="shared" si="9"/>
        <v>1.9379904013899541E-5</v>
      </c>
      <c r="AO28" s="15"/>
      <c r="AP28" s="15"/>
      <c r="AQ28" s="15"/>
      <c r="AR28" s="15"/>
      <c r="AS28" s="15"/>
      <c r="AT28" s="15"/>
      <c r="AU28" s="68"/>
      <c r="AV28" s="68"/>
      <c r="AW28" s="69"/>
      <c r="AX28" s="69"/>
      <c r="AY28" s="64"/>
      <c r="AZ28" s="64"/>
      <c r="BA28" s="64"/>
      <c r="BB28" s="64"/>
      <c r="BC28" s="15"/>
      <c r="BD28" s="66"/>
    </row>
    <row r="29" spans="1:56" s="177" customFormat="1" x14ac:dyDescent="0.3">
      <c r="A29" s="15" t="s">
        <v>160</v>
      </c>
      <c r="B29" s="15" t="s">
        <v>161</v>
      </c>
      <c r="C29" s="57"/>
      <c r="D29" s="57">
        <v>20180112</v>
      </c>
      <c r="E29" s="58" t="s">
        <v>29</v>
      </c>
      <c r="F29" s="71">
        <v>319816</v>
      </c>
      <c r="G29" s="71">
        <v>8048</v>
      </c>
      <c r="H29" s="71">
        <v>1082571.75</v>
      </c>
      <c r="I29" s="71">
        <v>978</v>
      </c>
      <c r="J29" s="71">
        <v>975</v>
      </c>
      <c r="K29" s="71">
        <v>128633.8</v>
      </c>
      <c r="L29" s="13">
        <v>1147263</v>
      </c>
      <c r="M29" s="2">
        <v>145369209.65255719</v>
      </c>
      <c r="N29" s="35">
        <f t="shared" si="0"/>
        <v>2.5164469570002752E-2</v>
      </c>
      <c r="O29" s="33">
        <f>N29/N28-1</f>
        <v>1.4866105493514858E-2</v>
      </c>
      <c r="P29" s="35">
        <f t="shared" si="1"/>
        <v>3.3849830840233133</v>
      </c>
      <c r="Q29" s="33">
        <f>P29/P28-1</f>
        <v>9.0025462198890516E-3</v>
      </c>
      <c r="R29" s="59">
        <f t="shared" si="2"/>
        <v>134.51438245526839</v>
      </c>
      <c r="S29" s="33">
        <f>R29/R28-1</f>
        <v>-5.7776678538044024E-3</v>
      </c>
      <c r="T29" s="60">
        <f t="shared" si="10"/>
        <v>131.93210256410256</v>
      </c>
      <c r="U29" s="71">
        <v>8886</v>
      </c>
      <c r="V29" s="71">
        <v>1350976.3999999899</v>
      </c>
      <c r="W29" s="61">
        <f>(U29/F29)/(U28/F28)-1</f>
        <v>-3.7485480866675025E-2</v>
      </c>
      <c r="X29" s="61">
        <f>(V29/F29)/(V28/F28)-1</f>
        <v>-2.9283873372185076E-2</v>
      </c>
      <c r="Y29" s="2">
        <f t="shared" si="3"/>
        <v>152.03425613324217</v>
      </c>
      <c r="Z29" s="92">
        <v>529</v>
      </c>
      <c r="AA29" s="92">
        <v>67773.319999999905</v>
      </c>
      <c r="AB29" s="92">
        <v>406</v>
      </c>
      <c r="AC29" s="92">
        <v>37402.409999999902</v>
      </c>
      <c r="AD29" s="2">
        <f t="shared" si="11"/>
        <v>92.124162561576114</v>
      </c>
      <c r="AE29" s="31">
        <f t="shared" si="4"/>
        <v>5.9531847850551427E-2</v>
      </c>
      <c r="AF29" s="31">
        <f t="shared" si="5"/>
        <v>5.044731610337972E-2</v>
      </c>
      <c r="AG29" s="32">
        <f t="shared" si="6"/>
        <v>0.12114811133200795</v>
      </c>
      <c r="AH29" s="33">
        <f>(MIN(AE29,AF28)*(AG29-1)+AF29-AG29)/((MIN(AE29,AF28)-1)*AG29)</f>
        <v>0.98160019476397908</v>
      </c>
      <c r="AI29" s="33">
        <f>(MIN(AE29,AF28)*(AG29-1)+AF29-AG29)/(AF29-1)</f>
        <v>0.11918468445594657</v>
      </c>
      <c r="AJ29" s="34">
        <f>(-MIN(AE29,AF28)+AF29*O29+AF29-O29)/(MIN(AE29,AF28)-1)</f>
        <v>1.2603865779961589E-2</v>
      </c>
      <c r="AK29" s="34">
        <f>AJ29-W29</f>
        <v>5.0089346646636612E-2</v>
      </c>
      <c r="AL29" s="62">
        <f t="shared" si="7"/>
        <v>5.0166176107887907E-2</v>
      </c>
      <c r="AM29" s="62">
        <f t="shared" si="8"/>
        <v>3.4549589900161264E-2</v>
      </c>
      <c r="AN29" s="62">
        <f t="shared" si="9"/>
        <v>0.11882242447209619</v>
      </c>
      <c r="AO29" s="33">
        <f>(MIN(AM28,AL29)*(AN29-1)+AM29-AN29)/((MIN(AM28,AL29)-1)*AN29)</f>
        <v>1.0024614956321509</v>
      </c>
      <c r="AP29" s="33">
        <f>(MIN(AM28,AL29)*(AN29-1)+AM29-AN29)/(AM29-1)</f>
        <v>0.11908007670544872</v>
      </c>
      <c r="AQ29" s="34">
        <f>(-MIN(AM28,AL29)+AM29*Q29+AM29-Q29)/(MIN(AM28,AL29)-1)</f>
        <v>9.2976601713588639E-3</v>
      </c>
      <c r="AR29" s="34">
        <f t="shared" ref="AR29" si="72">AQ29-X29</f>
        <v>3.858153354354394E-2</v>
      </c>
      <c r="AS29" s="34">
        <f t="shared" ref="AS29:AT29" si="73">(1+AQ29)/(1+AJ29)-1</f>
        <v>-3.2650533148579353E-3</v>
      </c>
      <c r="AT29" s="34">
        <f t="shared" si="73"/>
        <v>-1.0958889488634216E-2</v>
      </c>
      <c r="AU29" s="63">
        <f>G28*AJ29*F29/(F28*AH29)</f>
        <v>101.82357790226213</v>
      </c>
      <c r="AV29" s="63">
        <f>G28*AK29*F29/(F28*AH29)</f>
        <v>404.65969563528301</v>
      </c>
      <c r="AW29" s="63">
        <f>H28*AQ29*F29/(AO29*F28)</f>
        <v>9951.0840848725147</v>
      </c>
      <c r="AX29" s="63">
        <f>H28*AR29*F29/(AO29*F28)</f>
        <v>41292.978807486754</v>
      </c>
      <c r="AY29" s="64">
        <f>AU29/L29</f>
        <v>8.8753474924461204E-5</v>
      </c>
      <c r="AZ29" s="64">
        <f t="shared" ref="AZ29" si="74">AV29/L29</f>
        <v>3.5271746376836264E-4</v>
      </c>
      <c r="BA29" s="64">
        <f>AW29/M29</f>
        <v>6.8453863845420343E-5</v>
      </c>
      <c r="BB29" s="64">
        <f t="shared" ref="BB29" si="75">AX29/M29</f>
        <v>2.840558802388754E-4</v>
      </c>
      <c r="BC29" s="65">
        <f>IF(1-AU29/I29&lt;0,0,IF(1-AU29/I29&gt;1,1,1-AU29/I29))</f>
        <v>0.89588591216537616</v>
      </c>
      <c r="BD29" s="66">
        <f t="shared" ref="BD29" si="76">IF(1-AV29/I29&lt;0,0,IF(1-AV29/I29&gt;1,1,1-AV29/I29))</f>
        <v>0.58623753002527301</v>
      </c>
    </row>
    <row r="30" spans="1:56" s="177" customFormat="1" x14ac:dyDescent="0.3">
      <c r="A30" s="15" t="s">
        <v>162</v>
      </c>
      <c r="B30" s="15" t="s">
        <v>112</v>
      </c>
      <c r="C30" s="57">
        <v>20180109</v>
      </c>
      <c r="D30" s="57">
        <v>20180112</v>
      </c>
      <c r="E30" s="18" t="s">
        <v>28</v>
      </c>
      <c r="F30" s="71">
        <v>499882</v>
      </c>
      <c r="G30" s="71">
        <v>12395</v>
      </c>
      <c r="H30" s="71">
        <v>1676994.889999999</v>
      </c>
      <c r="I30" s="14">
        <v>1</v>
      </c>
      <c r="J30" s="14">
        <v>1</v>
      </c>
      <c r="K30" s="14">
        <v>32.5</v>
      </c>
      <c r="L30" s="13"/>
      <c r="M30" s="2"/>
      <c r="N30" s="67">
        <f t="shared" si="0"/>
        <v>2.4795851821029762E-2</v>
      </c>
      <c r="O30" s="15"/>
      <c r="P30" s="35">
        <f t="shared" si="1"/>
        <v>3.3547815084359889</v>
      </c>
      <c r="Q30" s="15"/>
      <c r="R30" s="59">
        <f t="shared" si="2"/>
        <v>135.29607825736176</v>
      </c>
      <c r="S30" s="15"/>
      <c r="T30" s="60">
        <f t="shared" si="10"/>
        <v>32.5</v>
      </c>
      <c r="U30" s="71">
        <v>14430</v>
      </c>
      <c r="V30" s="71">
        <v>2175318.38</v>
      </c>
      <c r="W30" s="61"/>
      <c r="X30" s="61"/>
      <c r="Y30" s="2">
        <f t="shared" si="3"/>
        <v>150.74971448371448</v>
      </c>
      <c r="Z30" s="71">
        <v>890</v>
      </c>
      <c r="AA30" s="71">
        <v>115555.07</v>
      </c>
      <c r="AB30" s="71">
        <v>599</v>
      </c>
      <c r="AC30" s="71">
        <v>58412.890000000007</v>
      </c>
      <c r="AD30" s="2">
        <f t="shared" si="11"/>
        <v>97.517345575959951</v>
      </c>
      <c r="AE30" s="31">
        <f t="shared" si="4"/>
        <v>6.1677061677061676E-2</v>
      </c>
      <c r="AF30" s="31">
        <f t="shared" si="5"/>
        <v>4.8325937878176684E-2</v>
      </c>
      <c r="AG30" s="32">
        <f t="shared" si="6"/>
        <v>8.0677692617991132E-5</v>
      </c>
      <c r="AH30" s="15"/>
      <c r="AI30" s="15"/>
      <c r="AJ30" s="15"/>
      <c r="AK30" s="15"/>
      <c r="AL30" s="62">
        <f t="shared" si="7"/>
        <v>5.3120991879818537E-2</v>
      </c>
      <c r="AM30" s="62">
        <f t="shared" si="8"/>
        <v>3.4831883119214542E-2</v>
      </c>
      <c r="AN30" s="62">
        <f t="shared" si="9"/>
        <v>1.9379904013899541E-5</v>
      </c>
      <c r="AO30" s="15"/>
      <c r="AP30" s="15"/>
      <c r="AQ30" s="15"/>
      <c r="AR30" s="15"/>
      <c r="AS30" s="15"/>
      <c r="AT30" s="15"/>
      <c r="AU30" s="68"/>
      <c r="AV30" s="68"/>
      <c r="AW30" s="69"/>
      <c r="AX30" s="69"/>
      <c r="AY30" s="64"/>
      <c r="AZ30" s="64"/>
      <c r="BA30" s="64"/>
      <c r="BB30" s="64"/>
      <c r="BC30" s="15"/>
      <c r="BD30" s="66"/>
    </row>
    <row r="31" spans="1:56" s="177" customFormat="1" x14ac:dyDescent="0.3">
      <c r="A31" s="15" t="s">
        <v>162</v>
      </c>
      <c r="B31" s="15" t="s">
        <v>163</v>
      </c>
      <c r="C31" s="57"/>
      <c r="D31" s="57">
        <v>20180112</v>
      </c>
      <c r="E31" s="58" t="s">
        <v>29</v>
      </c>
      <c r="F31" s="71">
        <v>319817</v>
      </c>
      <c r="G31" s="71">
        <v>7198</v>
      </c>
      <c r="H31" s="71">
        <v>964712.52</v>
      </c>
      <c r="I31" s="71">
        <v>711</v>
      </c>
      <c r="J31" s="71">
        <v>710</v>
      </c>
      <c r="K31" s="71">
        <v>98379.65</v>
      </c>
      <c r="L31" s="13">
        <v>1147263</v>
      </c>
      <c r="M31" s="2">
        <v>145369209.65255719</v>
      </c>
      <c r="N31" s="35">
        <f t="shared" si="0"/>
        <v>2.2506620973869431E-2</v>
      </c>
      <c r="O31" s="33">
        <f>N31/N30-1</f>
        <v>-9.2323137905623298E-2</v>
      </c>
      <c r="P31" s="35">
        <f t="shared" si="1"/>
        <v>3.0164516582920857</v>
      </c>
      <c r="Q31" s="33">
        <f>P31/P30-1</f>
        <v>-0.10085004024647604</v>
      </c>
      <c r="R31" s="59">
        <f t="shared" si="2"/>
        <v>134.02507918866351</v>
      </c>
      <c r="S31" s="33">
        <f>R31/R30-1</f>
        <v>-9.394204806739026E-3</v>
      </c>
      <c r="T31" s="60">
        <f t="shared" si="10"/>
        <v>138.56288732394364</v>
      </c>
      <c r="U31" s="71">
        <v>8757</v>
      </c>
      <c r="V31" s="71">
        <v>1304996.08</v>
      </c>
      <c r="W31" s="61">
        <f>(U31/F31)/(U30/F30)-1</f>
        <v>-5.1461479949646671E-2</v>
      </c>
      <c r="X31" s="61">
        <f>(V31/F31)/(V30/F30)-1</f>
        <v>-6.2325012422786985E-2</v>
      </c>
      <c r="Y31" s="2">
        <f t="shared" si="3"/>
        <v>149.02319059038484</v>
      </c>
      <c r="Z31" s="92">
        <v>510</v>
      </c>
      <c r="AA31" s="92">
        <v>58877.180000000008</v>
      </c>
      <c r="AB31" s="92">
        <v>356</v>
      </c>
      <c r="AC31" s="92">
        <v>35892.32</v>
      </c>
      <c r="AD31" s="2">
        <f t="shared" si="11"/>
        <v>100.82112359550561</v>
      </c>
      <c r="AE31" s="31">
        <f t="shared" si="4"/>
        <v>5.8239122987324428E-2</v>
      </c>
      <c r="AF31" s="31">
        <f t="shared" si="5"/>
        <v>4.9458182828563492E-2</v>
      </c>
      <c r="AG31" s="32">
        <f t="shared" si="6"/>
        <v>9.8638510697415943E-2</v>
      </c>
      <c r="AH31" s="33">
        <f>(MIN(AE31,AF30)*(AG31-1)+AF31-AG31)/((MIN(AE31,AF30)-1)*AG31)</f>
        <v>0.98793837968468656</v>
      </c>
      <c r="AI31" s="33">
        <f>(MIN(AE31,AF30)*(AG31-1)+AF31-AG31)/(AF31-1)</f>
        <v>9.7564847260100895E-2</v>
      </c>
      <c r="AJ31" s="34">
        <f>(-MIN(AE31,AF30)+AF31*O31+AF31-O31)/(MIN(AE31,AF30)-1)</f>
        <v>-9.3403037615612181E-2</v>
      </c>
      <c r="AK31" s="34">
        <f>AJ31-W31</f>
        <v>-4.1941557665965509E-2</v>
      </c>
      <c r="AL31" s="62">
        <f t="shared" si="7"/>
        <v>4.5116748549926679E-2</v>
      </c>
      <c r="AM31" s="62">
        <f t="shared" si="8"/>
        <v>3.7205197668627746E-2</v>
      </c>
      <c r="AN31" s="62">
        <f t="shared" si="9"/>
        <v>0.10197820382801706</v>
      </c>
      <c r="AO31" s="33">
        <f>(MIN(AM30,AL31)*(AN31-1)+AM31-AN31)/((MIN(AM30,AL31)-1)*AN31)</f>
        <v>0.97588734811862166</v>
      </c>
      <c r="AP31" s="33">
        <f>(MIN(AM30,AL31)*(AN31-1)+AM31-AN31)/(AM31-1)</f>
        <v>9.9764556445018832E-2</v>
      </c>
      <c r="AQ31" s="34">
        <f>(-MIN(AM30,AL31)+AM31*Q31+AM31-Q31)/(MIN(AM30,AL31)-1)</f>
        <v>-0.10306101846287614</v>
      </c>
      <c r="AR31" s="34">
        <f t="shared" ref="AR31" si="77">AQ31-X31</f>
        <v>-4.0736006040089159E-2</v>
      </c>
      <c r="AS31" s="34">
        <f t="shared" ref="AS31:AT31" si="78">(1+AQ31)/(1+AJ31)-1</f>
        <v>-1.0653003757990831E-2</v>
      </c>
      <c r="AT31" s="34">
        <f t="shared" si="78"/>
        <v>1.258327856220598E-3</v>
      </c>
      <c r="AU31" s="63">
        <f>G30*AJ31*F31/(F30*AH31)</f>
        <v>-749.74179311320177</v>
      </c>
      <c r="AV31" s="63">
        <f>G30*AK31*F31/(F30*AH31)</f>
        <v>-336.66291218333674</v>
      </c>
      <c r="AW31" s="63">
        <f>H30*AQ31*F31/(AO31*F30)</f>
        <v>-113307.98800631007</v>
      </c>
      <c r="AX31" s="63">
        <f>H30*AR31*F31/(AO31*F30)</f>
        <v>-44786.233948173474</v>
      </c>
      <c r="AY31" s="64">
        <f>AU31/L31</f>
        <v>-6.5350472656505244E-4</v>
      </c>
      <c r="AZ31" s="64">
        <f t="shared" ref="AZ31" si="79">AV31/L31</f>
        <v>-2.93448766484526E-4</v>
      </c>
      <c r="BA31" s="64">
        <f>AW31/M31</f>
        <v>-7.7944970793419226E-4</v>
      </c>
      <c r="BB31" s="64">
        <f t="shared" ref="BB31" si="80">AX31/M31</f>
        <v>-3.080861074722479E-4</v>
      </c>
      <c r="BC31" s="65">
        <f>IF(1-AU31/I31&lt;0,0,IF(1-AU31/I31&gt;1,1,1-AU31/I31))</f>
        <v>1</v>
      </c>
      <c r="BD31" s="66">
        <f t="shared" ref="BD31" si="81">IF(1-AV31/I31&lt;0,0,IF(1-AV31/I31&gt;1,1,1-AV31/I31))</f>
        <v>1</v>
      </c>
    </row>
    <row r="32" spans="1:56" s="177" customFormat="1" x14ac:dyDescent="0.3">
      <c r="A32" s="15" t="s">
        <v>151</v>
      </c>
      <c r="B32" s="15" t="s">
        <v>113</v>
      </c>
      <c r="C32" s="57">
        <v>20180109</v>
      </c>
      <c r="D32" s="57">
        <v>20180112</v>
      </c>
      <c r="E32" s="18" t="s">
        <v>28</v>
      </c>
      <c r="F32" s="71">
        <v>499882</v>
      </c>
      <c r="G32" s="71">
        <v>12395</v>
      </c>
      <c r="H32" s="71">
        <v>1676994.889999999</v>
      </c>
      <c r="I32" s="14">
        <v>1</v>
      </c>
      <c r="J32" s="14">
        <v>1</v>
      </c>
      <c r="K32" s="14">
        <v>32.5</v>
      </c>
      <c r="L32" s="13"/>
      <c r="M32" s="2"/>
      <c r="N32" s="67">
        <f t="shared" si="0"/>
        <v>2.4795851821029762E-2</v>
      </c>
      <c r="O32" s="15"/>
      <c r="P32" s="35">
        <f t="shared" si="1"/>
        <v>3.3547815084359889</v>
      </c>
      <c r="Q32" s="15"/>
      <c r="R32" s="59">
        <f t="shared" si="2"/>
        <v>135.29607825736176</v>
      </c>
      <c r="S32" s="15"/>
      <c r="T32" s="60">
        <f t="shared" si="10"/>
        <v>32.5</v>
      </c>
      <c r="U32" s="71">
        <v>14430</v>
      </c>
      <c r="V32" s="71">
        <v>2175318.38</v>
      </c>
      <c r="W32" s="61"/>
      <c r="X32" s="61"/>
      <c r="Y32" s="2">
        <f t="shared" si="3"/>
        <v>150.74971448371448</v>
      </c>
      <c r="Z32" s="71">
        <v>890</v>
      </c>
      <c r="AA32" s="71">
        <v>115555.07</v>
      </c>
      <c r="AB32" s="71">
        <v>599</v>
      </c>
      <c r="AC32" s="71">
        <v>58412.890000000007</v>
      </c>
      <c r="AD32" s="2">
        <f t="shared" si="11"/>
        <v>97.517345575959951</v>
      </c>
      <c r="AE32" s="31">
        <f t="shared" si="4"/>
        <v>6.1677061677061676E-2</v>
      </c>
      <c r="AF32" s="31">
        <f t="shared" si="5"/>
        <v>4.8325937878176684E-2</v>
      </c>
      <c r="AG32" s="32">
        <f t="shared" si="6"/>
        <v>8.0677692617991132E-5</v>
      </c>
      <c r="AH32" s="15"/>
      <c r="AI32" s="15"/>
      <c r="AJ32" s="15"/>
      <c r="AK32" s="15"/>
      <c r="AL32" s="62">
        <f t="shared" si="7"/>
        <v>5.3120991879818537E-2</v>
      </c>
      <c r="AM32" s="62">
        <f t="shared" si="8"/>
        <v>3.4831883119214542E-2</v>
      </c>
      <c r="AN32" s="62">
        <f t="shared" si="9"/>
        <v>1.9379904013899541E-5</v>
      </c>
      <c r="AO32" s="15"/>
      <c r="AP32" s="15"/>
      <c r="AQ32" s="15"/>
      <c r="AR32" s="15"/>
      <c r="AS32" s="15"/>
      <c r="AT32" s="15"/>
      <c r="AU32" s="68"/>
      <c r="AV32" s="68"/>
      <c r="AW32" s="69"/>
      <c r="AX32" s="69"/>
      <c r="AY32" s="64"/>
      <c r="AZ32" s="64"/>
      <c r="BA32" s="64"/>
      <c r="BB32" s="64"/>
      <c r="BC32" s="15"/>
      <c r="BD32" s="66"/>
    </row>
    <row r="33" spans="1:56" s="177" customFormat="1" x14ac:dyDescent="0.3">
      <c r="A33" s="15" t="s">
        <v>151</v>
      </c>
      <c r="B33" s="15" t="s">
        <v>152</v>
      </c>
      <c r="C33" s="57"/>
      <c r="D33" s="57">
        <v>20180112</v>
      </c>
      <c r="E33" s="58" t="s">
        <v>29</v>
      </c>
      <c r="F33" s="71">
        <v>319868</v>
      </c>
      <c r="G33" s="71">
        <v>8114</v>
      </c>
      <c r="H33" s="71">
        <v>1068887</v>
      </c>
      <c r="I33" s="71">
        <v>1192</v>
      </c>
      <c r="J33" s="71">
        <v>1182</v>
      </c>
      <c r="K33" s="71">
        <v>144066.94</v>
      </c>
      <c r="L33" s="13">
        <v>1147263</v>
      </c>
      <c r="M33" s="2">
        <v>145369209.65255719</v>
      </c>
      <c r="N33" s="35">
        <f t="shared" si="0"/>
        <v>2.536671376942989E-2</v>
      </c>
      <c r="O33" s="33">
        <f>N33/N32-1</f>
        <v>2.3022477812840059E-2</v>
      </c>
      <c r="P33" s="35">
        <f t="shared" si="1"/>
        <v>3.3416503057511222</v>
      </c>
      <c r="Q33" s="33">
        <f>P33/P32-1</f>
        <v>-3.9141752307405575E-3</v>
      </c>
      <c r="R33" s="59">
        <f t="shared" si="2"/>
        <v>131.73367019965491</v>
      </c>
      <c r="S33" s="33">
        <f>R33/R32-1</f>
        <v>-2.633046059864641E-2</v>
      </c>
      <c r="T33" s="60">
        <f t="shared" si="10"/>
        <v>121.88404399323181</v>
      </c>
      <c r="U33" s="71">
        <v>8864</v>
      </c>
      <c r="V33" s="71">
        <v>1334808.94</v>
      </c>
      <c r="W33" s="61">
        <f>(U33/F33)/(U32/F32)-1</f>
        <v>-4.00245645334244E-2</v>
      </c>
      <c r="X33" s="61">
        <f>(V33/F33)/(V32/F32)-1</f>
        <v>-4.1056585041956306E-2</v>
      </c>
      <c r="Y33" s="2">
        <f t="shared" si="3"/>
        <v>150.5876511732852</v>
      </c>
      <c r="Z33" s="92">
        <v>503</v>
      </c>
      <c r="AA33" s="92">
        <v>65528.039999999994</v>
      </c>
      <c r="AB33" s="92">
        <v>425</v>
      </c>
      <c r="AC33" s="92">
        <v>41073.549999999901</v>
      </c>
      <c r="AD33" s="2">
        <f t="shared" si="11"/>
        <v>96.643647058823291</v>
      </c>
      <c r="AE33" s="31">
        <f t="shared" si="4"/>
        <v>5.6746389891696752E-2</v>
      </c>
      <c r="AF33" s="31">
        <f t="shared" si="5"/>
        <v>5.2378604880453539E-2</v>
      </c>
      <c r="AG33" s="32">
        <f t="shared" si="6"/>
        <v>0.14567414345575549</v>
      </c>
      <c r="AH33" s="33">
        <f>(MIN(AE33,AF32)*(AG33-1)+AF33-AG33)/((MIN(AE33,AF32)-1)*AG33)</f>
        <v>0.97076721352673945</v>
      </c>
      <c r="AI33" s="33">
        <f>(MIN(AE33,AF32)*(AG33-1)+AF33-AG33)/(AF33-1)</f>
        <v>0.14202047098081946</v>
      </c>
      <c r="AJ33" s="34">
        <f>(-MIN(AE33,AF32)+AF33*O33+AF33-O33)/(MIN(AE33,AF32)-1)</f>
        <v>1.8665976355633291E-2</v>
      </c>
      <c r="AK33" s="34">
        <f>AJ33-W33</f>
        <v>5.8690540889057688E-2</v>
      </c>
      <c r="AL33" s="62">
        <f t="shared" si="7"/>
        <v>4.9091699970184491E-2</v>
      </c>
      <c r="AM33" s="62">
        <f t="shared" si="8"/>
        <v>3.8426466034295392E-2</v>
      </c>
      <c r="AN33" s="62">
        <f t="shared" si="9"/>
        <v>0.13478219867956107</v>
      </c>
      <c r="AO33" s="33">
        <f>(MIN(AM32,AL33)*(AN33-1)+AM33-AN33)/((MIN(AM32,AL33)-1)*AN33)</f>
        <v>0.97236795662021502</v>
      </c>
      <c r="AP33" s="33">
        <f>(MIN(AM32,AL33)*(AN33-1)+AM33-AN33)/(AM33-1)</f>
        <v>0.13154781564322304</v>
      </c>
      <c r="AQ33" s="34">
        <f>(-MIN(AM32,AL33)+AM33*Q33+AM33-Q33)/(MIN(AM32,AL33)-1)</f>
        <v>-7.6239051990710949E-3</v>
      </c>
      <c r="AR33" s="34">
        <f t="shared" ref="AR33" si="82">AQ33-X33</f>
        <v>3.3432679842885213E-2</v>
      </c>
      <c r="AS33" s="34">
        <f t="shared" ref="AS33:AT33" si="83">(1+AQ33)/(1+AJ33)-1</f>
        <v>-2.5808147287650463E-2</v>
      </c>
      <c r="AT33" s="34">
        <f t="shared" si="83"/>
        <v>-2.3857643070053003E-2</v>
      </c>
      <c r="AU33" s="63">
        <f>G32*AJ33*F33/(F32*AH33)</f>
        <v>152.50547611884332</v>
      </c>
      <c r="AV33" s="63">
        <f>G32*AK33*F33/(F32*AH33)</f>
        <v>479.51570876478331</v>
      </c>
      <c r="AW33" s="63">
        <f>H32*AQ33*F33/(AO33*F32)</f>
        <v>-8413.600448653151</v>
      </c>
      <c r="AX33" s="63">
        <f>H32*AR33*F33/(AO33*F32)</f>
        <v>36895.685712362851</v>
      </c>
      <c r="AY33" s="64">
        <f>AU33/L33</f>
        <v>1.3292983049121546E-4</v>
      </c>
      <c r="AZ33" s="64">
        <f t="shared" ref="AZ33" si="84">AV33/L33</f>
        <v>4.1796493808724184E-4</v>
      </c>
      <c r="BA33" s="64">
        <f>AW33/M33</f>
        <v>-5.7877458842641144E-5</v>
      </c>
      <c r="BB33" s="64">
        <f t="shared" ref="BB33" si="85">AX33/M33</f>
        <v>2.5380674353631127E-4</v>
      </c>
      <c r="BC33" s="65">
        <f>IF(1-AU33/I33&lt;0,0,IF(1-AU33/I33&gt;1,1,1-AU33/I33))</f>
        <v>0.87205916432982944</v>
      </c>
      <c r="BD33" s="66">
        <f t="shared" ref="BD33" si="86">IF(1-AV33/I33&lt;0,0,IF(1-AV33/I33&gt;1,1,1-AV33/I33))</f>
        <v>0.59772172083491326</v>
      </c>
    </row>
    <row r="34" spans="1:56" s="177" customFormat="1" x14ac:dyDescent="0.3">
      <c r="A34" s="15" t="s">
        <v>153</v>
      </c>
      <c r="B34" s="15" t="s">
        <v>114</v>
      </c>
      <c r="C34" s="57">
        <v>20180109</v>
      </c>
      <c r="D34" s="57">
        <v>20180112</v>
      </c>
      <c r="E34" s="18" t="s">
        <v>28</v>
      </c>
      <c r="F34" s="71">
        <v>499882</v>
      </c>
      <c r="G34" s="71">
        <v>12395</v>
      </c>
      <c r="H34" s="71">
        <v>1676994.889999999</v>
      </c>
      <c r="I34" s="14">
        <v>1</v>
      </c>
      <c r="J34" s="14">
        <v>1</v>
      </c>
      <c r="K34" s="14">
        <v>32.5</v>
      </c>
      <c r="L34" s="13"/>
      <c r="M34" s="2"/>
      <c r="N34" s="67">
        <f t="shared" ref="N34:N53" si="87">G34/F34</f>
        <v>2.4795851821029762E-2</v>
      </c>
      <c r="O34" s="15"/>
      <c r="P34" s="35">
        <f t="shared" ref="P34:P53" si="88">H34/F34</f>
        <v>3.3547815084359889</v>
      </c>
      <c r="Q34" s="15"/>
      <c r="R34" s="59">
        <f t="shared" si="2"/>
        <v>135.29607825736176</v>
      </c>
      <c r="S34" s="15"/>
      <c r="T34" s="60">
        <f t="shared" si="10"/>
        <v>32.5</v>
      </c>
      <c r="U34" s="71">
        <v>14430</v>
      </c>
      <c r="V34" s="71">
        <v>2175318.38</v>
      </c>
      <c r="W34" s="61"/>
      <c r="X34" s="61"/>
      <c r="Y34" s="2">
        <f t="shared" ref="Y34:Y53" si="89">V34/U34</f>
        <v>150.74971448371448</v>
      </c>
      <c r="Z34" s="71">
        <v>890</v>
      </c>
      <c r="AA34" s="71">
        <v>115555.07</v>
      </c>
      <c r="AB34" s="71">
        <v>599</v>
      </c>
      <c r="AC34" s="71">
        <v>58412.890000000007</v>
      </c>
      <c r="AD34" s="2">
        <f t="shared" si="11"/>
        <v>97.517345575959951</v>
      </c>
      <c r="AE34" s="31">
        <f t="shared" ref="AE34:AE53" si="90">Z34/U34</f>
        <v>6.1677061677061676E-2</v>
      </c>
      <c r="AF34" s="31">
        <f t="shared" ref="AF34:AF53" si="91">AB34/G34</f>
        <v>4.8325937878176684E-2</v>
      </c>
      <c r="AG34" s="32">
        <f t="shared" ref="AG34:AG53" si="92">J34/G34</f>
        <v>8.0677692617991132E-5</v>
      </c>
      <c r="AH34" s="15"/>
      <c r="AI34" s="15"/>
      <c r="AJ34" s="15"/>
      <c r="AK34" s="15"/>
      <c r="AL34" s="62">
        <f t="shared" ref="AL34:AL53" si="93">AA34/V34</f>
        <v>5.3120991879818537E-2</v>
      </c>
      <c r="AM34" s="62">
        <f t="shared" ref="AM34:AM53" si="94">AC34/H34</f>
        <v>3.4831883119214542E-2</v>
      </c>
      <c r="AN34" s="62">
        <f t="shared" ref="AN34:AN53" si="95">K34/H34</f>
        <v>1.9379904013899541E-5</v>
      </c>
      <c r="AO34" s="15"/>
      <c r="AP34" s="15"/>
      <c r="AQ34" s="15"/>
      <c r="AR34" s="15"/>
      <c r="AS34" s="15"/>
      <c r="AT34" s="15"/>
      <c r="AU34" s="68"/>
      <c r="AV34" s="68"/>
      <c r="AW34" s="69"/>
      <c r="AX34" s="69"/>
      <c r="AY34" s="64"/>
      <c r="AZ34" s="64"/>
      <c r="BA34" s="64"/>
      <c r="BB34" s="64"/>
      <c r="BC34" s="15"/>
      <c r="BD34" s="66"/>
    </row>
    <row r="35" spans="1:56" s="177" customFormat="1" x14ac:dyDescent="0.3">
      <c r="A35" s="15" t="s">
        <v>153</v>
      </c>
      <c r="B35" s="15" t="s">
        <v>154</v>
      </c>
      <c r="C35" s="57"/>
      <c r="D35" s="57">
        <v>20180112</v>
      </c>
      <c r="E35" s="58" t="s">
        <v>29</v>
      </c>
      <c r="F35" s="71">
        <v>319880</v>
      </c>
      <c r="G35" s="71">
        <v>8043</v>
      </c>
      <c r="H35" s="71">
        <v>1062277.7999999991</v>
      </c>
      <c r="I35" s="71">
        <v>263</v>
      </c>
      <c r="J35" s="71">
        <v>262</v>
      </c>
      <c r="K35" s="71">
        <v>32252.019999999899</v>
      </c>
      <c r="L35" s="13">
        <v>1147263</v>
      </c>
      <c r="M35" s="2">
        <v>145369209.65255719</v>
      </c>
      <c r="N35" s="35">
        <f t="shared" si="87"/>
        <v>2.5143803926472426E-2</v>
      </c>
      <c r="O35" s="33">
        <f>N35/N34-1</f>
        <v>1.4032674011527968E-2</v>
      </c>
      <c r="P35" s="35">
        <f t="shared" si="88"/>
        <v>3.3208634487932946</v>
      </c>
      <c r="Q35" s="33">
        <f>P35/P34-1</f>
        <v>-1.0110363240468323E-2</v>
      </c>
      <c r="R35" s="59">
        <f t="shared" si="2"/>
        <v>132.07482282730314</v>
      </c>
      <c r="S35" s="33">
        <f>R35/R34-1</f>
        <v>-2.3808934239255009E-2</v>
      </c>
      <c r="T35" s="60">
        <f t="shared" si="10"/>
        <v>123.09931297709885</v>
      </c>
      <c r="U35" s="71">
        <v>8864</v>
      </c>
      <c r="V35" s="71">
        <v>1317244.659999999</v>
      </c>
      <c r="W35" s="61">
        <f>(U35/F35)/(U34/F34)-1</f>
        <v>-4.0060577116973195E-2</v>
      </c>
      <c r="X35" s="61">
        <f>(V35/F35)/(V34/F34)-1</f>
        <v>-5.3710483681822518E-2</v>
      </c>
      <c r="Y35" s="2">
        <f t="shared" si="89"/>
        <v>148.60612138989157</v>
      </c>
      <c r="Z35" s="92">
        <v>502</v>
      </c>
      <c r="AA35" s="92">
        <v>61307.650000000023</v>
      </c>
      <c r="AB35" s="92">
        <v>371</v>
      </c>
      <c r="AC35" s="92">
        <v>37922.839999999997</v>
      </c>
      <c r="AD35" s="2">
        <f t="shared" si="11"/>
        <v>102.21789757412398</v>
      </c>
      <c r="AE35" s="31">
        <f t="shared" si="90"/>
        <v>5.6633574007220217E-2</v>
      </c>
      <c r="AF35" s="31">
        <f t="shared" si="91"/>
        <v>4.6127067014795471E-2</v>
      </c>
      <c r="AG35" s="32">
        <f t="shared" si="92"/>
        <v>3.2574909859505161E-2</v>
      </c>
      <c r="AH35" s="33">
        <f>(MIN(AE35,AF34)*(AG35-1)+AF35-AG35)/((MIN(AE35,AF34)-1)*AG35)</f>
        <v>1.0709297238810414</v>
      </c>
      <c r="AI35" s="33">
        <f>(MIN(AE35,AF34)*(AG35-1)+AF35-AG35)/(AF35-1)</f>
        <v>3.4805021197874451E-2</v>
      </c>
      <c r="AJ35" s="34">
        <f>(-MIN(AE35,AF34)+AF35*O35+AF35-O35)/(MIN(AE35,AF34)-1)</f>
        <v>1.6375626278640466E-2</v>
      </c>
      <c r="AK35" s="34">
        <f>AJ35-W35</f>
        <v>5.6436203395613657E-2</v>
      </c>
      <c r="AL35" s="62">
        <f t="shared" si="93"/>
        <v>4.6542340889049474E-2</v>
      </c>
      <c r="AM35" s="62">
        <f t="shared" si="94"/>
        <v>3.569955053188538E-2</v>
      </c>
      <c r="AN35" s="62">
        <f t="shared" si="95"/>
        <v>3.0361191771116677E-2</v>
      </c>
      <c r="AO35" s="33">
        <f>(MIN(AM34,AL35)*(AN35-1)+AM35-AN35)/((MIN(AM34,AL35)-1)*AN35)</f>
        <v>0.97039047061694983</v>
      </c>
      <c r="AP35" s="33">
        <f>(MIN(AM34,AL35)*(AN35-1)+AM35-AN35)/(AM35-1)</f>
        <v>2.9488720959322236E-2</v>
      </c>
      <c r="AQ35" s="34">
        <f>(-MIN(AM34,AL35)+AM35*Q35+AM35-Q35)/(MIN(AM34,AL35)-1)</f>
        <v>-1.1000254819908992E-2</v>
      </c>
      <c r="AR35" s="34">
        <f t="shared" ref="AR35" si="96">AQ35-X35</f>
        <v>4.271022886191353E-2</v>
      </c>
      <c r="AS35" s="34">
        <f t="shared" ref="AS35:AT35" si="97">(1+AQ35)/(1+AJ35)-1</f>
        <v>-2.693480676901272E-2</v>
      </c>
      <c r="AT35" s="34">
        <f t="shared" si="97"/>
        <v>-1.299271502584054E-2</v>
      </c>
      <c r="AU35" s="63">
        <f>G34*AJ35*F35/(F34*AH35)</f>
        <v>121.28387535563405</v>
      </c>
      <c r="AV35" s="63">
        <f>G34*AK35*F35/(F34*AH35)</f>
        <v>417.98715613746197</v>
      </c>
      <c r="AW35" s="63">
        <f>H34*AQ35*F35/(AO35*F34)</f>
        <v>-12164.872192997309</v>
      </c>
      <c r="AX35" s="63">
        <f>H34*AR35*F35/(AO35*F34)</f>
        <v>47232.039979519446</v>
      </c>
      <c r="AY35" s="64">
        <f>AU35/L35</f>
        <v>1.0571584314637015E-4</v>
      </c>
      <c r="AZ35" s="64">
        <f t="shared" ref="AZ35" si="98">AV35/L35</f>
        <v>3.6433420770778973E-4</v>
      </c>
      <c r="BA35" s="64">
        <f>AW35/M35</f>
        <v>-8.3682591534151024E-5</v>
      </c>
      <c r="BB35" s="64">
        <f t="shared" ref="BB35" si="99">AX35/M35</f>
        <v>3.2491089476518033E-4</v>
      </c>
      <c r="BC35" s="65">
        <f>IF(1-AU35/I35&lt;0,0,IF(1-AU35/I35&gt;1,1,1-AU35/I35))</f>
        <v>0.5388445803968287</v>
      </c>
      <c r="BD35" s="66">
        <f t="shared" ref="BD35" si="100">IF(1-AV35/I35&lt;0,0,IF(1-AV35/I35&gt;1,1,1-AV35/I35))</f>
        <v>0</v>
      </c>
    </row>
    <row r="36" spans="1:56" s="177" customFormat="1" x14ac:dyDescent="0.3">
      <c r="A36" s="15" t="s">
        <v>156</v>
      </c>
      <c r="B36" s="15" t="s">
        <v>115</v>
      </c>
      <c r="C36" s="57">
        <v>20180109</v>
      </c>
      <c r="D36" s="57">
        <v>20180112</v>
      </c>
      <c r="E36" s="18" t="s">
        <v>28</v>
      </c>
      <c r="F36" s="71">
        <v>499882</v>
      </c>
      <c r="G36" s="71">
        <v>12395</v>
      </c>
      <c r="H36" s="71">
        <v>1676994.889999999</v>
      </c>
      <c r="I36" s="14">
        <v>1</v>
      </c>
      <c r="J36" s="14">
        <v>1</v>
      </c>
      <c r="K36" s="14">
        <v>32.5</v>
      </c>
      <c r="L36" s="13"/>
      <c r="M36" s="2"/>
      <c r="N36" s="67">
        <f t="shared" si="87"/>
        <v>2.4795851821029762E-2</v>
      </c>
      <c r="O36" s="15"/>
      <c r="P36" s="35">
        <f t="shared" si="88"/>
        <v>3.3547815084359889</v>
      </c>
      <c r="Q36" s="15"/>
      <c r="R36" s="59">
        <f t="shared" si="2"/>
        <v>135.29607825736176</v>
      </c>
      <c r="S36" s="15"/>
      <c r="T36" s="60">
        <f t="shared" si="10"/>
        <v>32.5</v>
      </c>
      <c r="U36" s="71">
        <v>14430</v>
      </c>
      <c r="V36" s="71">
        <v>2175318.38</v>
      </c>
      <c r="W36" s="61"/>
      <c r="X36" s="61"/>
      <c r="Y36" s="2">
        <f t="shared" si="89"/>
        <v>150.74971448371448</v>
      </c>
      <c r="Z36" s="71">
        <v>890</v>
      </c>
      <c r="AA36" s="71">
        <v>115555.07</v>
      </c>
      <c r="AB36" s="71">
        <v>599</v>
      </c>
      <c r="AC36" s="71">
        <v>58412.890000000007</v>
      </c>
      <c r="AD36" s="2">
        <f t="shared" si="11"/>
        <v>97.517345575959951</v>
      </c>
      <c r="AE36" s="31">
        <f t="shared" si="90"/>
        <v>6.1677061677061676E-2</v>
      </c>
      <c r="AF36" s="31">
        <f t="shared" si="91"/>
        <v>4.8325937878176684E-2</v>
      </c>
      <c r="AG36" s="32">
        <f t="shared" si="92"/>
        <v>8.0677692617991132E-5</v>
      </c>
      <c r="AH36" s="15"/>
      <c r="AI36" s="15"/>
      <c r="AJ36" s="15"/>
      <c r="AK36" s="15"/>
      <c r="AL36" s="62">
        <f t="shared" si="93"/>
        <v>5.3120991879818537E-2</v>
      </c>
      <c r="AM36" s="62">
        <f t="shared" si="94"/>
        <v>3.4831883119214542E-2</v>
      </c>
      <c r="AN36" s="62">
        <f t="shared" si="95"/>
        <v>1.9379904013899541E-5</v>
      </c>
      <c r="AO36" s="15"/>
      <c r="AP36" s="15"/>
      <c r="AQ36" s="15"/>
      <c r="AR36" s="15"/>
      <c r="AS36" s="15"/>
      <c r="AT36" s="15"/>
      <c r="AU36" s="68"/>
      <c r="AV36" s="68"/>
      <c r="AW36" s="69"/>
      <c r="AX36" s="69"/>
      <c r="AY36" s="64"/>
      <c r="AZ36" s="64"/>
      <c r="BA36" s="64"/>
      <c r="BB36" s="64"/>
      <c r="BC36" s="15"/>
      <c r="BD36" s="66"/>
    </row>
    <row r="37" spans="1:56" s="177" customFormat="1" x14ac:dyDescent="0.3">
      <c r="A37" s="15" t="s">
        <v>156</v>
      </c>
      <c r="B37" s="15" t="s">
        <v>157</v>
      </c>
      <c r="C37" s="57"/>
      <c r="D37" s="57">
        <v>20180112</v>
      </c>
      <c r="E37" s="58" t="s">
        <v>29</v>
      </c>
      <c r="F37" s="71">
        <v>319888</v>
      </c>
      <c r="G37" s="71">
        <v>8239</v>
      </c>
      <c r="H37" s="71">
        <v>1139994.469999999</v>
      </c>
      <c r="I37" s="71">
        <v>150</v>
      </c>
      <c r="J37" s="71">
        <v>150</v>
      </c>
      <c r="K37" s="71">
        <v>25058.47</v>
      </c>
      <c r="L37" s="13">
        <v>1147263</v>
      </c>
      <c r="M37" s="2">
        <v>145369209.65255719</v>
      </c>
      <c r="N37" s="35">
        <f t="shared" si="87"/>
        <v>2.575588956134647E-2</v>
      </c>
      <c r="O37" s="33">
        <f>N37/N36-1</f>
        <v>3.8717675329164702E-2</v>
      </c>
      <c r="P37" s="35">
        <f t="shared" si="88"/>
        <v>3.5637300242584873</v>
      </c>
      <c r="Q37" s="33">
        <f>P37/P36-1</f>
        <v>6.2283792639572289E-2</v>
      </c>
      <c r="R37" s="59">
        <f t="shared" si="2"/>
        <v>138.36563539264463</v>
      </c>
      <c r="S37" s="33">
        <f>R37/R36-1</f>
        <v>2.2687702221818595E-2</v>
      </c>
      <c r="T37" s="60">
        <f t="shared" si="10"/>
        <v>167.05646666666667</v>
      </c>
      <c r="U37" s="71">
        <v>9028</v>
      </c>
      <c r="V37" s="71">
        <v>1403527.63</v>
      </c>
      <c r="W37" s="61">
        <f>(U37/F37)/(U36/F36)-1</f>
        <v>-2.2324416109740897E-2</v>
      </c>
      <c r="X37" s="61">
        <f>(V37/F37)/(V36/F36)-1</f>
        <v>8.2487386356313586E-3</v>
      </c>
      <c r="Y37" s="2">
        <f t="shared" si="89"/>
        <v>155.46384913602125</v>
      </c>
      <c r="Z37" s="92">
        <v>533</v>
      </c>
      <c r="AA37" s="92">
        <v>67240.630000000019</v>
      </c>
      <c r="AB37" s="92">
        <v>389</v>
      </c>
      <c r="AC37" s="92">
        <v>43489.989999999903</v>
      </c>
      <c r="AD37" s="2">
        <f t="shared" si="11"/>
        <v>111.7994601542414</v>
      </c>
      <c r="AE37" s="31">
        <f t="shared" si="90"/>
        <v>5.9038546743464773E-2</v>
      </c>
      <c r="AF37" s="31">
        <f t="shared" si="91"/>
        <v>4.7214467775215437E-2</v>
      </c>
      <c r="AG37" s="32">
        <f t="shared" si="92"/>
        <v>1.8206092972448112E-2</v>
      </c>
      <c r="AH37" s="33">
        <f>(MIN(AE37,AF36)*(AG37-1)+AF37-AG37)/((MIN(AE37,AF36)-1)*AG37)</f>
        <v>1.0641494291850344</v>
      </c>
      <c r="AI37" s="33">
        <f>(MIN(AE37,AF36)*(AG37-1)+AF37-AG37)/(AF37-1)</f>
        <v>1.9351402738416713E-2</v>
      </c>
      <c r="AJ37" s="34">
        <f>(-MIN(AE37,AF36)+AF37*O37+AF37-O37)/(MIN(AE37,AF36)-1)</f>
        <v>3.9930804579500392E-2</v>
      </c>
      <c r="AK37" s="34">
        <f>AJ37-W37</f>
        <v>6.2255220689241289E-2</v>
      </c>
      <c r="AL37" s="62">
        <f t="shared" si="93"/>
        <v>4.7908305161046258E-2</v>
      </c>
      <c r="AM37" s="62">
        <f t="shared" si="94"/>
        <v>3.8149299092652564E-2</v>
      </c>
      <c r="AN37" s="62">
        <f t="shared" si="95"/>
        <v>2.1981220663289728E-2</v>
      </c>
      <c r="AO37" s="33">
        <f>(MIN(AM36,AL37)*(AN37-1)+AM37-AN37)/((MIN(AM36,AL37)-1)*AN37)</f>
        <v>0.84363298045106994</v>
      </c>
      <c r="AP37" s="33">
        <f>(MIN(AM36,AL37)*(AN37-1)+AM37-AN37)/(AM37-1)</f>
        <v>1.860804110659417E-2</v>
      </c>
      <c r="AQ37" s="34">
        <f>(-MIN(AM36,AL37)+AM37*Q37+AM37-Q37)/(MIN(AM36,AL37)-1)</f>
        <v>5.8632576690359463E-2</v>
      </c>
      <c r="AR37" s="34">
        <f t="shared" ref="AR37" si="101">AQ37-X37</f>
        <v>5.0383838054728104E-2</v>
      </c>
      <c r="AS37" s="34">
        <f t="shared" ref="AS37:AT37" si="102">(1+AQ37)/(1+AJ37)-1</f>
        <v>1.7983669710045058E-2</v>
      </c>
      <c r="AT37" s="34">
        <f t="shared" si="102"/>
        <v>-1.1175640658946717E-2</v>
      </c>
      <c r="AU37" s="63">
        <f>G36*AJ37*F37/(F36*AH37)</f>
        <v>297.63392091912084</v>
      </c>
      <c r="AV37" s="63">
        <f>G36*AK37*F37/(F36*AH37)</f>
        <v>464.0343621059061</v>
      </c>
      <c r="AW37" s="63">
        <f>H36*AQ37*F37/(AO37*F36)</f>
        <v>74584.334680026892</v>
      </c>
      <c r="AX37" s="63">
        <f>H36*AR37*F37/(AO37*F36)</f>
        <v>64091.419003865674</v>
      </c>
      <c r="AY37" s="64">
        <f>AU37/L37</f>
        <v>2.5942954747004032E-4</v>
      </c>
      <c r="AZ37" s="64">
        <f t="shared" ref="AZ37" si="103">AV37/L37</f>
        <v>4.044707814214405E-4</v>
      </c>
      <c r="BA37" s="64">
        <f>AW37/M37</f>
        <v>5.1306830970801031E-4</v>
      </c>
      <c r="BB37" s="64">
        <f t="shared" ref="BB37" si="104">AX37/M37</f>
        <v>4.4088716693891885E-4</v>
      </c>
      <c r="BC37" s="65">
        <f>IF(1-AU37/I37&lt;0,0,IF(1-AU37/I37&gt;1,1,1-AU37/I37))</f>
        <v>0</v>
      </c>
      <c r="BD37" s="66">
        <f t="shared" ref="BD37" si="105">IF(1-AV37/I37&lt;0,0,IF(1-AV37/I37&gt;1,1,1-AV37/I37))</f>
        <v>0</v>
      </c>
    </row>
    <row r="38" spans="1:56" s="177" customFormat="1" x14ac:dyDescent="0.3">
      <c r="A38" s="15" t="s">
        <v>158</v>
      </c>
      <c r="B38" s="15" t="s">
        <v>116</v>
      </c>
      <c r="C38" s="57">
        <v>20180108</v>
      </c>
      <c r="D38" s="57">
        <v>20180112</v>
      </c>
      <c r="E38" s="18" t="s">
        <v>28</v>
      </c>
      <c r="F38" s="71">
        <v>499882</v>
      </c>
      <c r="G38" s="71">
        <v>12395</v>
      </c>
      <c r="H38" s="71">
        <v>1676994.889999999</v>
      </c>
      <c r="I38" s="14">
        <v>1</v>
      </c>
      <c r="J38" s="14">
        <v>1</v>
      </c>
      <c r="K38" s="14">
        <v>32.5</v>
      </c>
      <c r="L38" s="13"/>
      <c r="M38" s="2"/>
      <c r="N38" s="67">
        <f t="shared" si="87"/>
        <v>2.4795851821029762E-2</v>
      </c>
      <c r="O38" s="15"/>
      <c r="P38" s="35">
        <f t="shared" si="88"/>
        <v>3.3547815084359889</v>
      </c>
      <c r="Q38" s="15"/>
      <c r="R38" s="59">
        <f t="shared" si="2"/>
        <v>135.29607825736176</v>
      </c>
      <c r="S38" s="15"/>
      <c r="T38" s="60">
        <f t="shared" si="10"/>
        <v>32.5</v>
      </c>
      <c r="U38" s="71">
        <v>14430</v>
      </c>
      <c r="V38" s="71">
        <v>2175318.38</v>
      </c>
      <c r="W38" s="61"/>
      <c r="X38" s="61"/>
      <c r="Y38" s="2">
        <f t="shared" si="89"/>
        <v>150.74971448371448</v>
      </c>
      <c r="Z38" s="71">
        <v>890</v>
      </c>
      <c r="AA38" s="71">
        <v>115555.07</v>
      </c>
      <c r="AB38" s="71">
        <v>599</v>
      </c>
      <c r="AC38" s="71">
        <v>58412.890000000007</v>
      </c>
      <c r="AD38" s="2">
        <f t="shared" si="11"/>
        <v>97.517345575959951</v>
      </c>
      <c r="AE38" s="31">
        <f t="shared" si="90"/>
        <v>6.1677061677061676E-2</v>
      </c>
      <c r="AF38" s="31">
        <f t="shared" si="91"/>
        <v>4.8325937878176684E-2</v>
      </c>
      <c r="AG38" s="32">
        <f t="shared" si="92"/>
        <v>8.0677692617991132E-5</v>
      </c>
      <c r="AH38" s="15"/>
      <c r="AI38" s="15"/>
      <c r="AJ38" s="15"/>
      <c r="AK38" s="15"/>
      <c r="AL38" s="62">
        <f t="shared" si="93"/>
        <v>5.3120991879818537E-2</v>
      </c>
      <c r="AM38" s="62">
        <f t="shared" si="94"/>
        <v>3.4831883119214542E-2</v>
      </c>
      <c r="AN38" s="62">
        <f t="shared" si="95"/>
        <v>1.9379904013899541E-5</v>
      </c>
      <c r="AO38" s="15"/>
      <c r="AP38" s="15"/>
      <c r="AQ38" s="15"/>
      <c r="AR38" s="15"/>
      <c r="AS38" s="15"/>
      <c r="AT38" s="15"/>
      <c r="AU38" s="68"/>
      <c r="AV38" s="68"/>
      <c r="AW38" s="69"/>
      <c r="AX38" s="69"/>
      <c r="AY38" s="64"/>
      <c r="AZ38" s="64"/>
      <c r="BA38" s="64"/>
      <c r="BB38" s="64"/>
      <c r="BC38" s="15"/>
      <c r="BD38" s="66"/>
    </row>
    <row r="39" spans="1:56" s="177" customFormat="1" x14ac:dyDescent="0.3">
      <c r="A39" s="15" t="s">
        <v>158</v>
      </c>
      <c r="B39" s="15" t="s">
        <v>157</v>
      </c>
      <c r="C39" s="57"/>
      <c r="D39" s="57">
        <v>20180112</v>
      </c>
      <c r="E39" s="58" t="s">
        <v>29</v>
      </c>
      <c r="F39" s="71">
        <v>319823</v>
      </c>
      <c r="G39" s="71">
        <v>7713</v>
      </c>
      <c r="H39" s="71">
        <v>1031855.309999999</v>
      </c>
      <c r="I39" s="71">
        <v>114</v>
      </c>
      <c r="J39" s="71">
        <v>114</v>
      </c>
      <c r="K39" s="71">
        <v>18580.709999999901</v>
      </c>
      <c r="L39" s="13">
        <v>1147263</v>
      </c>
      <c r="M39" s="2">
        <v>145369209.65255719</v>
      </c>
      <c r="N39" s="35">
        <f t="shared" si="87"/>
        <v>2.4116464419381971E-2</v>
      </c>
      <c r="O39" s="33">
        <f>N39/N38-1</f>
        <v>-2.7399236233198954E-2</v>
      </c>
      <c r="P39" s="35">
        <f t="shared" si="88"/>
        <v>3.2263324088636498</v>
      </c>
      <c r="Q39" s="33">
        <f>P39/P38-1</f>
        <v>-3.828836520331913E-2</v>
      </c>
      <c r="R39" s="59">
        <f t="shared" si="2"/>
        <v>133.78131855309206</v>
      </c>
      <c r="S39" s="33">
        <f>R39/R38-1</f>
        <v>-1.1195887743237432E-2</v>
      </c>
      <c r="T39" s="60">
        <f t="shared" si="10"/>
        <v>162.98868421052543</v>
      </c>
      <c r="U39" s="71">
        <v>8930</v>
      </c>
      <c r="V39" s="71">
        <v>1300981.73</v>
      </c>
      <c r="W39" s="61">
        <f>(U39/F39)/(U38/F38)-1</f>
        <v>-3.2740656019782266E-2</v>
      </c>
      <c r="X39" s="61">
        <f>(V39/F39)/(V38/F38)-1</f>
        <v>-6.522696852144072E-2</v>
      </c>
      <c r="Y39" s="2">
        <f t="shared" si="89"/>
        <v>145.68664389697648</v>
      </c>
      <c r="Z39" s="92">
        <v>532</v>
      </c>
      <c r="AA39" s="92">
        <v>65458.28</v>
      </c>
      <c r="AB39" s="92">
        <v>348</v>
      </c>
      <c r="AC39" s="92">
        <v>35820.049999999901</v>
      </c>
      <c r="AD39" s="2">
        <f t="shared" si="11"/>
        <v>102.93117816091926</v>
      </c>
      <c r="AE39" s="31">
        <f t="shared" si="90"/>
        <v>5.9574468085106386E-2</v>
      </c>
      <c r="AF39" s="31">
        <f t="shared" si="91"/>
        <v>4.5118630882924934E-2</v>
      </c>
      <c r="AG39" s="32">
        <f t="shared" si="92"/>
        <v>1.4780241151302996E-2</v>
      </c>
      <c r="AH39" s="33">
        <f>(MIN(AE39,AF38)*(AG39-1)+AF39-AG39)/((MIN(AE39,AF38)-1)*AG39)</f>
        <v>1.2280188645571199</v>
      </c>
      <c r="AI39" s="33">
        <f>(MIN(AE39,AF38)*(AG39-1)+AF39-AG39)/(AF39-1)</f>
        <v>1.8089450364733823E-2</v>
      </c>
      <c r="AJ39" s="34">
        <f>(-MIN(AE39,AF38)+AF39*O39+AF39-O39)/(MIN(AE39,AF38)-1)</f>
        <v>-2.412140261623405E-2</v>
      </c>
      <c r="AK39" s="34">
        <f>AJ39-W39</f>
        <v>8.619253403548216E-3</v>
      </c>
      <c r="AL39" s="62">
        <f t="shared" si="93"/>
        <v>5.031452670745807E-2</v>
      </c>
      <c r="AM39" s="62">
        <f t="shared" si="94"/>
        <v>3.4714217829629558E-2</v>
      </c>
      <c r="AN39" s="62">
        <f t="shared" si="95"/>
        <v>1.800708861012686E-2</v>
      </c>
      <c r="AO39" s="33">
        <f>(MIN(AM38,AL39)*(AN39-1)+AM39-AN39)/((MIN(AM38,AL39)-1)*AN39)</f>
        <v>1.0067702062472301</v>
      </c>
      <c r="AP39" s="33">
        <f>(MIN(AM38,AL39)*(AN39-1)+AM39-AN39)/(AM39-1)</f>
        <v>1.8126790446021817E-2</v>
      </c>
      <c r="AQ39" s="34">
        <f>(-MIN(AM38,AL39)+AM39*Q39+AM39-Q39)/(MIN(AM38,AL39)-1)</f>
        <v>-3.8171121299354183E-2</v>
      </c>
      <c r="AR39" s="34">
        <f t="shared" ref="AR39" si="106">AQ39-X39</f>
        <v>2.7055847222086538E-2</v>
      </c>
      <c r="AS39" s="34">
        <f t="shared" ref="AS39:AT39" si="107">(1+AQ39)/(1+AJ39)-1</f>
        <v>-1.4396994381049022E-2</v>
      </c>
      <c r="AT39" s="34">
        <f t="shared" si="107"/>
        <v>1.8279042122510081E-2</v>
      </c>
      <c r="AU39" s="63">
        <f>G38*AJ39*F39/(F38*AH39)</f>
        <v>-155.77086958405769</v>
      </c>
      <c r="AV39" s="63">
        <f>G38*AK39*F39/(F38*AH39)</f>
        <v>55.661298772586562</v>
      </c>
      <c r="AW39" s="63">
        <f>H38*AQ39*F39/(AO39*F38)</f>
        <v>-40679.770695902902</v>
      </c>
      <c r="AX39" s="63">
        <f>H38*AR39*F39/(AO39*F38)</f>
        <v>28833.988196110015</v>
      </c>
      <c r="AY39" s="64">
        <f>AU39/L39</f>
        <v>-1.3577607713667893E-4</v>
      </c>
      <c r="AZ39" s="64">
        <f t="shared" ref="AZ39" si="108">AV39/L39</f>
        <v>4.8516598872783803E-5</v>
      </c>
      <c r="BA39" s="64">
        <f>AW39/M39</f>
        <v>-2.7983759967554659E-4</v>
      </c>
      <c r="BB39" s="64">
        <f t="shared" ref="BB39" si="109">AX39/M39</f>
        <v>1.9835003757002811E-4</v>
      </c>
      <c r="BC39" s="65">
        <f>IF(1-AU39/I39&lt;0,0,IF(1-AU39/I39&gt;1,1,1-AU39/I39))</f>
        <v>1</v>
      </c>
      <c r="BD39" s="66">
        <f t="shared" ref="BD39" si="110">IF(1-AV39/I39&lt;0,0,IF(1-AV39/I39&gt;1,1,1-AV39/I39))</f>
        <v>0.51174299322292494</v>
      </c>
    </row>
    <row r="40" spans="1:56" s="177" customFormat="1" x14ac:dyDescent="0.3">
      <c r="A40" s="15" t="s">
        <v>128</v>
      </c>
      <c r="B40" s="15" t="s">
        <v>117</v>
      </c>
      <c r="C40" s="57">
        <v>20180109</v>
      </c>
      <c r="D40" s="57">
        <v>20180114</v>
      </c>
      <c r="E40" s="18" t="s">
        <v>28</v>
      </c>
      <c r="F40" s="71">
        <v>499882</v>
      </c>
      <c r="G40" s="71">
        <v>21193</v>
      </c>
      <c r="H40" s="71">
        <v>3116804.2100000009</v>
      </c>
      <c r="I40" s="14">
        <v>1</v>
      </c>
      <c r="J40" s="14">
        <v>1</v>
      </c>
      <c r="K40" s="14">
        <v>32.5</v>
      </c>
      <c r="L40" s="13"/>
      <c r="M40" s="2"/>
      <c r="N40" s="67">
        <f t="shared" si="87"/>
        <v>4.2396005457287923E-2</v>
      </c>
      <c r="O40" s="15"/>
      <c r="P40" s="35">
        <f t="shared" si="88"/>
        <v>6.2350798988561316</v>
      </c>
      <c r="Q40" s="15"/>
      <c r="R40" s="59">
        <f t="shared" si="2"/>
        <v>147.06762657481249</v>
      </c>
      <c r="S40" s="15"/>
      <c r="T40" s="60">
        <f t="shared" si="10"/>
        <v>32.5</v>
      </c>
      <c r="U40" s="71">
        <v>23778</v>
      </c>
      <c r="V40" s="71">
        <v>3657999.12</v>
      </c>
      <c r="W40" s="61"/>
      <c r="X40" s="61"/>
      <c r="Y40" s="2">
        <f t="shared" si="89"/>
        <v>153.83964673227354</v>
      </c>
      <c r="Z40" s="71">
        <v>1371</v>
      </c>
      <c r="AA40" s="71">
        <v>174651.12</v>
      </c>
      <c r="AB40" s="71">
        <v>961</v>
      </c>
      <c r="AC40" s="71">
        <v>103069.93</v>
      </c>
      <c r="AD40" s="2">
        <f t="shared" si="11"/>
        <v>107.25278876170655</v>
      </c>
      <c r="AE40" s="31">
        <f t="shared" si="90"/>
        <v>5.765833964168559E-2</v>
      </c>
      <c r="AF40" s="31">
        <f t="shared" si="91"/>
        <v>4.5345161138111642E-2</v>
      </c>
      <c r="AG40" s="32">
        <f t="shared" si="92"/>
        <v>4.7185391402821689E-5</v>
      </c>
      <c r="AH40" s="15"/>
      <c r="AI40" s="15"/>
      <c r="AJ40" s="15"/>
      <c r="AK40" s="15"/>
      <c r="AL40" s="62">
        <f t="shared" si="93"/>
        <v>4.7744986882336915E-2</v>
      </c>
      <c r="AM40" s="62">
        <f t="shared" si="94"/>
        <v>3.3069106384452672E-2</v>
      </c>
      <c r="AN40" s="62">
        <f t="shared" si="95"/>
        <v>1.0427347311623399E-5</v>
      </c>
      <c r="AO40" s="15"/>
      <c r="AP40" s="15"/>
      <c r="AQ40" s="15"/>
      <c r="AR40" s="15"/>
      <c r="AS40" s="15"/>
      <c r="AT40" s="15"/>
      <c r="AU40" s="68"/>
      <c r="AV40" s="68"/>
      <c r="AW40" s="69"/>
      <c r="AX40" s="69"/>
      <c r="AY40" s="64"/>
      <c r="AZ40" s="64"/>
      <c r="BA40" s="64"/>
      <c r="BB40" s="64"/>
      <c r="BC40" s="15"/>
      <c r="BD40" s="66"/>
    </row>
    <row r="41" spans="1:56" s="177" customFormat="1" x14ac:dyDescent="0.3">
      <c r="A41" s="72" t="s">
        <v>128</v>
      </c>
      <c r="B41" s="15" t="s">
        <v>125</v>
      </c>
      <c r="C41" s="73"/>
      <c r="D41" s="73">
        <v>20180114</v>
      </c>
      <c r="E41" s="74" t="s">
        <v>29</v>
      </c>
      <c r="F41" s="75">
        <v>319850</v>
      </c>
      <c r="G41" s="75">
        <v>13544</v>
      </c>
      <c r="H41" s="75">
        <v>1940565.76</v>
      </c>
      <c r="I41" s="75">
        <v>1495</v>
      </c>
      <c r="J41" s="75">
        <v>1495</v>
      </c>
      <c r="K41" s="91">
        <v>191572.61</v>
      </c>
      <c r="L41" s="77">
        <v>2012066</v>
      </c>
      <c r="M41" s="76">
        <v>271683572.09406579</v>
      </c>
      <c r="N41" s="78">
        <f t="shared" si="87"/>
        <v>4.2344849148038141E-2</v>
      </c>
      <c r="O41" s="79">
        <f>N41/N40-1</f>
        <v>-1.2066304053414134E-3</v>
      </c>
      <c r="P41" s="78">
        <f t="shared" si="88"/>
        <v>6.0671119587306555</v>
      </c>
      <c r="Q41" s="79">
        <f>P41/P40-1</f>
        <v>-2.6939180066688606E-2</v>
      </c>
      <c r="R41" s="80">
        <f t="shared" si="2"/>
        <v>143.27862965150621</v>
      </c>
      <c r="S41" s="79">
        <f>R41/R40-1</f>
        <v>-2.5763636848921578E-2</v>
      </c>
      <c r="T41" s="81">
        <f t="shared" si="10"/>
        <v>128.14221404682274</v>
      </c>
      <c r="U41" s="75">
        <v>14214</v>
      </c>
      <c r="V41" s="75">
        <v>2186419.96</v>
      </c>
      <c r="W41" s="82">
        <f>(U41/F41)/(U40/F40)-1</f>
        <v>-6.5752096213091304E-2</v>
      </c>
      <c r="X41" s="82">
        <f>(V41/F41)/(V40/F40)-1</f>
        <v>-6.586180374947681E-2</v>
      </c>
      <c r="Y41" s="76">
        <f t="shared" si="89"/>
        <v>153.82158153932741</v>
      </c>
      <c r="Z41" s="91">
        <v>861</v>
      </c>
      <c r="AA41" s="91">
        <v>113666.04</v>
      </c>
      <c r="AB41" s="91">
        <v>678</v>
      </c>
      <c r="AC41" s="91">
        <v>74299.979999999894</v>
      </c>
      <c r="AD41" s="76">
        <f t="shared" si="11"/>
        <v>109.58699115044232</v>
      </c>
      <c r="AE41" s="83">
        <f t="shared" si="90"/>
        <v>6.0574081891093291E-2</v>
      </c>
      <c r="AF41" s="83">
        <f t="shared" si="91"/>
        <v>5.0059066745422327E-2</v>
      </c>
      <c r="AG41" s="84">
        <f t="shared" si="92"/>
        <v>0.11038098050797401</v>
      </c>
      <c r="AH41" s="79">
        <f>(MIN(AE41,AF40)*(AG41-1)+AF41-AG41)/((MIN(AE41,AF40)-1)*AG41)</f>
        <v>0.95526574015665755</v>
      </c>
      <c r="AI41" s="79">
        <f>(MIN(AE41,AF40)*(AG41-1)+AF41-AG41)/(AF41-1)</f>
        <v>0.10596641120418988</v>
      </c>
      <c r="AJ41" s="85">
        <f>(-MIN(AE41,AF40)+AF41*O41+AF41-O41)/(MIN(AE41,AF40)-1)</f>
        <v>-6.1384837556999489E-3</v>
      </c>
      <c r="AK41" s="85">
        <f>AJ41-W41</f>
        <v>5.9613612457391357E-2</v>
      </c>
      <c r="AL41" s="86">
        <f t="shared" si="93"/>
        <v>5.1987286102163098E-2</v>
      </c>
      <c r="AM41" s="86">
        <f t="shared" si="94"/>
        <v>3.8287792937251403E-2</v>
      </c>
      <c r="AN41" s="86">
        <f t="shared" si="95"/>
        <v>9.8719978445873421E-2</v>
      </c>
      <c r="AO41" s="79">
        <f>(MIN(AM40,AL41)*(AN41-1)+AM41-AN41)/((MIN(AM40,AL41)-1)*AN41)</f>
        <v>0.94532853334536671</v>
      </c>
      <c r="AP41" s="79">
        <f>(MIN(AM40,AL41)*(AN41-1)+AM41-AN41)/(AM41-1)</f>
        <v>9.3829224336433495E-2</v>
      </c>
      <c r="AQ41" s="85">
        <f>(-MIN(AM40,AL41)+AM41*Q41+AM41-Q41)/(MIN(AM40,AL41)-1)</f>
        <v>-3.2190950849451838E-2</v>
      </c>
      <c r="AR41" s="85">
        <f t="shared" ref="AR41" si="111">AQ41-X41</f>
        <v>3.3670852900024972E-2</v>
      </c>
      <c r="AS41" s="85">
        <f t="shared" ref="AS41:AT41" si="112">(1+AQ41)/(1+AJ41)-1</f>
        <v>-2.6213377485629463E-2</v>
      </c>
      <c r="AT41" s="85">
        <f t="shared" si="112"/>
        <v>-2.4483226010282744E-2</v>
      </c>
      <c r="AU41" s="87">
        <f>G40*AJ41*F41/(F40*AH41)</f>
        <v>-87.138123435358708</v>
      </c>
      <c r="AV41" s="87">
        <f>G40*AK41*F41/(F40*AH41)</f>
        <v>846.2380169885264</v>
      </c>
      <c r="AW41" s="87">
        <f>H40*AQ41*F41/(AO41*F40)</f>
        <v>-67910.889118624953</v>
      </c>
      <c r="AX41" s="87">
        <f>H40*AR41*F41/(AO41*F40)</f>
        <v>71032.929984485527</v>
      </c>
      <c r="AY41" s="88">
        <f>AU41/L41</f>
        <v>-4.3307785845672414E-5</v>
      </c>
      <c r="AZ41" s="88">
        <f t="shared" ref="AZ41" si="113">AV41/L41</f>
        <v>4.2058163946338063E-4</v>
      </c>
      <c r="BA41" s="88">
        <f>AW41/M41</f>
        <v>-2.4996317810158932E-4</v>
      </c>
      <c r="BB41" s="88">
        <f t="shared" ref="BB41" si="114">AX41/M41</f>
        <v>2.6145463797086558E-4</v>
      </c>
      <c r="BC41" s="89">
        <f>IF(1-AU41/I41&lt;0,0,IF(1-AU41/I41&gt;1,1,1-AU41/I41))</f>
        <v>1</v>
      </c>
      <c r="BD41" s="90">
        <f t="shared" ref="BD41" si="115">IF(1-AV41/I41&lt;0,0,IF(1-AV41/I41&gt;1,1,1-AV41/I41))</f>
        <v>0.43395450368660438</v>
      </c>
    </row>
    <row r="42" spans="1:56" s="177" customFormat="1" x14ac:dyDescent="0.3">
      <c r="A42" s="15" t="s">
        <v>129</v>
      </c>
      <c r="B42" s="15" t="s">
        <v>118</v>
      </c>
      <c r="C42" s="57">
        <v>20180108</v>
      </c>
      <c r="D42" s="57">
        <v>20180114</v>
      </c>
      <c r="E42" s="18" t="s">
        <v>28</v>
      </c>
      <c r="F42" s="71">
        <v>499882</v>
      </c>
      <c r="G42" s="71">
        <v>21193</v>
      </c>
      <c r="H42" s="71">
        <v>3116804.2100000009</v>
      </c>
      <c r="I42" s="14">
        <v>1</v>
      </c>
      <c r="J42" s="14">
        <v>1</v>
      </c>
      <c r="K42" s="14">
        <v>32.5</v>
      </c>
      <c r="L42" s="13"/>
      <c r="M42" s="2"/>
      <c r="N42" s="67">
        <f t="shared" si="87"/>
        <v>4.2396005457287923E-2</v>
      </c>
      <c r="O42" s="15"/>
      <c r="P42" s="35">
        <f t="shared" si="88"/>
        <v>6.2350798988561316</v>
      </c>
      <c r="Q42" s="15"/>
      <c r="R42" s="59">
        <f t="shared" si="2"/>
        <v>147.06762657481249</v>
      </c>
      <c r="S42" s="15"/>
      <c r="T42" s="60">
        <f t="shared" si="10"/>
        <v>32.5</v>
      </c>
      <c r="U42" s="71">
        <v>23778</v>
      </c>
      <c r="V42" s="71">
        <v>3657999.12</v>
      </c>
      <c r="W42" s="61"/>
      <c r="X42" s="61"/>
      <c r="Y42" s="2">
        <f t="shared" si="89"/>
        <v>153.83964673227354</v>
      </c>
      <c r="Z42" s="71">
        <v>1371</v>
      </c>
      <c r="AA42" s="71">
        <v>174651.12</v>
      </c>
      <c r="AB42" s="71">
        <v>961</v>
      </c>
      <c r="AC42" s="71">
        <v>103069.93</v>
      </c>
      <c r="AD42" s="2">
        <f>AC42/AB42</f>
        <v>107.25278876170655</v>
      </c>
      <c r="AE42" s="31">
        <f t="shared" si="90"/>
        <v>5.765833964168559E-2</v>
      </c>
      <c r="AF42" s="31">
        <f t="shared" si="91"/>
        <v>4.5345161138111642E-2</v>
      </c>
      <c r="AG42" s="32">
        <f t="shared" si="92"/>
        <v>4.7185391402821689E-5</v>
      </c>
      <c r="AH42" s="15"/>
      <c r="AI42" s="15"/>
      <c r="AJ42" s="15"/>
      <c r="AK42" s="15"/>
      <c r="AL42" s="62">
        <f t="shared" si="93"/>
        <v>4.7744986882336915E-2</v>
      </c>
      <c r="AM42" s="62">
        <f t="shared" si="94"/>
        <v>3.3069106384452672E-2</v>
      </c>
      <c r="AN42" s="62">
        <f t="shared" si="95"/>
        <v>1.0427347311623399E-5</v>
      </c>
      <c r="AO42" s="15"/>
      <c r="AP42" s="15"/>
      <c r="AQ42" s="15"/>
      <c r="AR42" s="15"/>
      <c r="AS42" s="15"/>
      <c r="AT42" s="15"/>
      <c r="AU42" s="68"/>
      <c r="AV42" s="68"/>
      <c r="AW42" s="69"/>
      <c r="AX42" s="69"/>
      <c r="AY42" s="64"/>
      <c r="AZ42" s="64"/>
      <c r="BA42" s="64"/>
      <c r="BB42" s="64"/>
      <c r="BC42" s="15"/>
      <c r="BD42" s="66"/>
    </row>
    <row r="43" spans="1:56" s="177" customFormat="1" x14ac:dyDescent="0.3">
      <c r="A43" s="72" t="s">
        <v>129</v>
      </c>
      <c r="B43" s="15" t="s">
        <v>125</v>
      </c>
      <c r="C43" s="73"/>
      <c r="D43" s="73">
        <v>20180114</v>
      </c>
      <c r="E43" s="74" t="s">
        <v>29</v>
      </c>
      <c r="F43" s="75">
        <v>319880</v>
      </c>
      <c r="G43" s="75">
        <v>14855</v>
      </c>
      <c r="H43" s="75">
        <v>2108328.5599999991</v>
      </c>
      <c r="I43" s="75">
        <v>1842</v>
      </c>
      <c r="J43" s="75">
        <v>1840</v>
      </c>
      <c r="K43" s="91">
        <v>238678.46</v>
      </c>
      <c r="L43" s="77">
        <v>2012066</v>
      </c>
      <c r="M43" s="76">
        <v>271683572.09406579</v>
      </c>
      <c r="N43" s="78">
        <f t="shared" si="87"/>
        <v>4.6439289733650121E-2</v>
      </c>
      <c r="O43" s="79">
        <f>N43/N42-1</f>
        <v>9.5369463060278825E-2</v>
      </c>
      <c r="P43" s="78">
        <f t="shared" si="88"/>
        <v>6.5909983743903933</v>
      </c>
      <c r="Q43" s="79">
        <f>P43/P42-1</f>
        <v>5.7083226086574568E-2</v>
      </c>
      <c r="R43" s="80">
        <f t="shared" si="2"/>
        <v>141.92720026926955</v>
      </c>
      <c r="S43" s="79">
        <f>R43/R42-1</f>
        <v>-3.4952806577918327E-2</v>
      </c>
      <c r="T43" s="81">
        <f t="shared" si="10"/>
        <v>129.71655434782608</v>
      </c>
      <c r="U43" s="75">
        <v>15183</v>
      </c>
      <c r="V43" s="75">
        <v>2307835.3900000011</v>
      </c>
      <c r="W43" s="82">
        <f>(U43/F43)/(U42/F42)-1</f>
        <v>-2.1559300672649995E-3</v>
      </c>
      <c r="X43" s="82">
        <f>(V43/F43)/(V42/F42)-1</f>
        <v>-1.4080075036580708E-2</v>
      </c>
      <c r="Y43" s="76">
        <f t="shared" si="89"/>
        <v>152.00127708621491</v>
      </c>
      <c r="Z43" s="91">
        <v>1050</v>
      </c>
      <c r="AA43" s="91">
        <v>134101.06</v>
      </c>
      <c r="AB43" s="91">
        <v>848</v>
      </c>
      <c r="AC43" s="91">
        <v>94554.55</v>
      </c>
      <c r="AD43" s="76">
        <f t="shared" si="11"/>
        <v>111.5030070754717</v>
      </c>
      <c r="AE43" s="83">
        <f t="shared" si="90"/>
        <v>6.9156293222683268E-2</v>
      </c>
      <c r="AF43" s="83">
        <f t="shared" si="91"/>
        <v>5.7085156512958597E-2</v>
      </c>
      <c r="AG43" s="84">
        <f t="shared" si="92"/>
        <v>0.12386401884887244</v>
      </c>
      <c r="AH43" s="79">
        <f>(MIN(AE43,AF42)*(AG43-1)+AF43-AG43)/((MIN(AE43,AF42)-1)*AG43)</f>
        <v>0.90071665957501679</v>
      </c>
      <c r="AI43" s="79">
        <f>(MIN(AE43,AF42)*(AG43-1)+AF43-AG43)/(AF43-1)</f>
        <v>0.1129554702800402</v>
      </c>
      <c r="AJ43" s="85">
        <f>(-MIN(AE43,AF42)+AF43*O43+AF43-O43)/(MIN(AE43,AF42)-1)</f>
        <v>8.1899010801945185E-2</v>
      </c>
      <c r="AK43" s="85">
        <f>AJ43-W43</f>
        <v>8.4054940869210185E-2</v>
      </c>
      <c r="AL43" s="86">
        <f t="shared" si="93"/>
        <v>5.810685657264314E-2</v>
      </c>
      <c r="AM43" s="86">
        <f t="shared" si="94"/>
        <v>4.4848109442676261E-2</v>
      </c>
      <c r="AN43" s="86">
        <f t="shared" si="95"/>
        <v>0.11320743100876084</v>
      </c>
      <c r="AO43" s="79">
        <f>(MIN(AM42,AL43)*(AN43-1)+AM43-AN43)/((MIN(AM42,AL43)-1)*AN43)</f>
        <v>0.89239358490130649</v>
      </c>
      <c r="AP43" s="79">
        <f>(MIN(AM42,AL43)*(AN43-1)+AM43-AN43)/(AM43-1)</f>
        <v>0.10227144010990717</v>
      </c>
      <c r="AQ43" s="85">
        <f>(-MIN(AM42,AL43)+AM43*Q43+AM43-Q43)/(MIN(AM42,AL43)-1)</f>
        <v>4.4206001214471866E-2</v>
      </c>
      <c r="AR43" s="85">
        <f t="shared" ref="AR43" si="116">AQ43-X43</f>
        <v>5.8286076251052574E-2</v>
      </c>
      <c r="AS43" s="85">
        <f t="shared" ref="AS43:AT43" si="117">(1+AQ43)/(1+AJ43)-1</f>
        <v>-3.4839674693420752E-2</v>
      </c>
      <c r="AT43" s="85">
        <f t="shared" si="117"/>
        <v>-2.3770810543509602E-2</v>
      </c>
      <c r="AU43" s="87">
        <f>G42*AJ43*F43/(F42*AH43)</f>
        <v>1233.111896103735</v>
      </c>
      <c r="AV43" s="87">
        <f>G42*AK43*F43/(F42*AH43)</f>
        <v>1265.5726424189893</v>
      </c>
      <c r="AW43" s="87">
        <f>H42*AQ43*F43/(AO43*F42)</f>
        <v>98799.307843268907</v>
      </c>
      <c r="AX43" s="87">
        <f>H42*AR43*F43/(AO43*F42)</f>
        <v>130267.92363700084</v>
      </c>
      <c r="AY43" s="88">
        <f>AU43/L43</f>
        <v>6.1285857228527048E-4</v>
      </c>
      <c r="AZ43" s="88">
        <f t="shared" ref="AZ43" si="118">AV43/L43</f>
        <v>6.2899161479742182E-4</v>
      </c>
      <c r="BA43" s="88">
        <f>AW43/M43</f>
        <v>3.6365580399929862E-4</v>
      </c>
      <c r="BB43" s="88">
        <f t="shared" ref="BB43" si="119">AX43/M43</f>
        <v>4.7948399173689384E-4</v>
      </c>
      <c r="BC43" s="89">
        <f>IF(1-AU43/I43&lt;0,0,IF(1-AU43/I43&gt;1,1,1-AU43/I43))</f>
        <v>0.33055814543771167</v>
      </c>
      <c r="BD43" s="90">
        <f t="shared" ref="BD43" si="120">IF(1-AV43/I43&lt;0,0,IF(1-AV43/I43&gt;1,1,1-AV43/I43))</f>
        <v>0.31293559043485919</v>
      </c>
    </row>
    <row r="44" spans="1:56" s="177" customFormat="1" x14ac:dyDescent="0.3">
      <c r="A44" s="15" t="s">
        <v>130</v>
      </c>
      <c r="B44" s="15" t="s">
        <v>119</v>
      </c>
      <c r="C44" s="57">
        <v>20180109</v>
      </c>
      <c r="D44" s="57">
        <v>20180114</v>
      </c>
      <c r="E44" s="18" t="s">
        <v>28</v>
      </c>
      <c r="F44" s="71">
        <v>499882</v>
      </c>
      <c r="G44" s="71">
        <v>21193</v>
      </c>
      <c r="H44" s="71">
        <v>3116804.2100000009</v>
      </c>
      <c r="I44" s="14">
        <v>1</v>
      </c>
      <c r="J44" s="14">
        <v>1</v>
      </c>
      <c r="K44" s="14">
        <v>32.5</v>
      </c>
      <c r="L44" s="13"/>
      <c r="M44" s="2"/>
      <c r="N44" s="67">
        <f t="shared" si="87"/>
        <v>4.2396005457287923E-2</v>
      </c>
      <c r="O44" s="15"/>
      <c r="P44" s="35">
        <f t="shared" si="88"/>
        <v>6.2350798988561316</v>
      </c>
      <c r="Q44" s="15"/>
      <c r="R44" s="59">
        <f t="shared" si="2"/>
        <v>147.06762657481249</v>
      </c>
      <c r="S44" s="15"/>
      <c r="T44" s="60">
        <f t="shared" si="10"/>
        <v>32.5</v>
      </c>
      <c r="U44" s="71">
        <v>23778</v>
      </c>
      <c r="V44" s="71">
        <v>3657999.12</v>
      </c>
      <c r="W44" s="61"/>
      <c r="X44" s="61"/>
      <c r="Y44" s="2">
        <f t="shared" si="89"/>
        <v>153.83964673227354</v>
      </c>
      <c r="Z44" s="71">
        <v>1371</v>
      </c>
      <c r="AA44" s="71">
        <v>174651.12</v>
      </c>
      <c r="AB44" s="71">
        <v>961</v>
      </c>
      <c r="AC44" s="71">
        <v>103069.93</v>
      </c>
      <c r="AD44" s="2">
        <f t="shared" si="11"/>
        <v>107.25278876170655</v>
      </c>
      <c r="AE44" s="31">
        <f t="shared" si="90"/>
        <v>5.765833964168559E-2</v>
      </c>
      <c r="AF44" s="31">
        <f t="shared" si="91"/>
        <v>4.5345161138111642E-2</v>
      </c>
      <c r="AG44" s="32">
        <f t="shared" si="92"/>
        <v>4.7185391402821689E-5</v>
      </c>
      <c r="AH44" s="15"/>
      <c r="AI44" s="15"/>
      <c r="AJ44" s="15"/>
      <c r="AK44" s="15"/>
      <c r="AL44" s="62">
        <f t="shared" si="93"/>
        <v>4.7744986882336915E-2</v>
      </c>
      <c r="AM44" s="62">
        <f t="shared" si="94"/>
        <v>3.3069106384452672E-2</v>
      </c>
      <c r="AN44" s="62">
        <f t="shared" si="95"/>
        <v>1.0427347311623399E-5</v>
      </c>
      <c r="AO44" s="15"/>
      <c r="AP44" s="15"/>
      <c r="AQ44" s="15"/>
      <c r="AR44" s="15"/>
      <c r="AS44" s="15"/>
      <c r="AT44" s="15"/>
      <c r="AU44" s="68"/>
      <c r="AV44" s="68"/>
      <c r="AW44" s="69"/>
      <c r="AX44" s="69"/>
      <c r="AY44" s="64"/>
      <c r="AZ44" s="64"/>
      <c r="BA44" s="64"/>
      <c r="BB44" s="64"/>
      <c r="BC44" s="15"/>
      <c r="BD44" s="66"/>
    </row>
    <row r="45" spans="1:56" s="177" customFormat="1" x14ac:dyDescent="0.3">
      <c r="A45" s="72" t="s">
        <v>130</v>
      </c>
      <c r="B45" s="15" t="s">
        <v>127</v>
      </c>
      <c r="C45" s="73"/>
      <c r="D45" s="73">
        <v>20180114</v>
      </c>
      <c r="E45" s="74" t="s">
        <v>29</v>
      </c>
      <c r="F45" s="75">
        <v>319850</v>
      </c>
      <c r="G45" s="75">
        <v>14824</v>
      </c>
      <c r="H45" s="75">
        <v>2120842.8499999992</v>
      </c>
      <c r="I45" s="91">
        <v>1186</v>
      </c>
      <c r="J45" s="91">
        <v>1186</v>
      </c>
      <c r="K45" s="91">
        <v>183470.62</v>
      </c>
      <c r="L45" s="77">
        <v>2012066</v>
      </c>
      <c r="M45" s="76">
        <v>271683572.09406579</v>
      </c>
      <c r="N45" s="78">
        <f t="shared" si="87"/>
        <v>4.6346725027356574E-2</v>
      </c>
      <c r="O45" s="79">
        <f>N45/N44-1</f>
        <v>9.3186127500828331E-2</v>
      </c>
      <c r="P45" s="78">
        <f t="shared" si="88"/>
        <v>6.6307420665937133</v>
      </c>
      <c r="Q45" s="79">
        <f>P45/P44-1</f>
        <v>6.3457433450077927E-2</v>
      </c>
      <c r="R45" s="80">
        <f t="shared" si="2"/>
        <v>143.06819009713971</v>
      </c>
      <c r="S45" s="79">
        <f>R45/R44-1</f>
        <v>-2.7194540163727354E-2</v>
      </c>
      <c r="T45" s="81">
        <f t="shared" si="10"/>
        <v>154.69698145025293</v>
      </c>
      <c r="U45" s="75">
        <v>15114</v>
      </c>
      <c r="V45" s="75">
        <v>2271165.5499999998</v>
      </c>
      <c r="W45" s="82">
        <f>(U45/F45)/(U44/F44)-1</f>
        <v>-6.5975223135402716E-3</v>
      </c>
      <c r="X45" s="82">
        <f>(V45/F45)/(V44/F44)-1</f>
        <v>-2.9654627620886109E-2</v>
      </c>
      <c r="Y45" s="76">
        <f t="shared" si="89"/>
        <v>150.26899232499667</v>
      </c>
      <c r="Z45" s="91">
        <v>998</v>
      </c>
      <c r="AA45" s="91">
        <v>126020.38</v>
      </c>
      <c r="AB45" s="91">
        <v>786</v>
      </c>
      <c r="AC45" s="91">
        <v>86557.559999999896</v>
      </c>
      <c r="AD45" s="76">
        <f t="shared" si="11"/>
        <v>110.12412213740444</v>
      </c>
      <c r="AE45" s="83">
        <f t="shared" si="90"/>
        <v>6.6031493979092235E-2</v>
      </c>
      <c r="AF45" s="83">
        <f t="shared" si="91"/>
        <v>5.3022126281705342E-2</v>
      </c>
      <c r="AG45" s="84">
        <f t="shared" si="92"/>
        <v>8.0005396654074468E-2</v>
      </c>
      <c r="AH45" s="79">
        <f>(MIN(AE45,AF44)*(AG45-1)+AF45-AG45)/((MIN(AE45,AF44)-1)*AG45)</f>
        <v>0.89948661296248511</v>
      </c>
      <c r="AI45" s="79">
        <f>(MIN(AE45,AF44)*(AG45-1)+AF45-AG45)/(AF45-1)</f>
        <v>7.2547179626839042E-2</v>
      </c>
      <c r="AJ45" s="85">
        <f>(-MIN(AE45,AF44)+AF45*O45+AF45-O45)/(MIN(AE45,AF44)-1)</f>
        <v>8.4395147290337633E-2</v>
      </c>
      <c r="AK45" s="85">
        <f>AJ45-W45</f>
        <v>9.0992669603877904E-2</v>
      </c>
      <c r="AL45" s="86">
        <f t="shared" si="93"/>
        <v>5.548709560163944E-2</v>
      </c>
      <c r="AM45" s="86">
        <f t="shared" si="94"/>
        <v>4.0812811755477275E-2</v>
      </c>
      <c r="AN45" s="86">
        <f t="shared" si="95"/>
        <v>8.6508352092188281E-2</v>
      </c>
      <c r="AO45" s="79">
        <f>(MIN(AM44,AL45)*(AN45-1)+AM45-AN45)/((MIN(AM44,AL45)-1)*AN45)</f>
        <v>0.9074246536871029</v>
      </c>
      <c r="AP45" s="79">
        <f>(MIN(AM44,AL45)*(AN45-1)+AM45-AN45)/(AM45-1)</f>
        <v>7.9133555736498704E-2</v>
      </c>
      <c r="AQ45" s="85">
        <f>(-MIN(AM44,AL45)+AM45*Q45+AM45-Q45)/(MIN(AM44,AL45)-1)</f>
        <v>5.4940691360608924E-2</v>
      </c>
      <c r="AR45" s="85">
        <f t="shared" ref="AR45" si="121">AQ45-X45</f>
        <v>8.4595318981495027E-2</v>
      </c>
      <c r="AS45" s="85">
        <f t="shared" ref="AS45:AT45" si="122">(1+AQ45)/(1+AJ45)-1</f>
        <v>-2.7162105993676633E-2</v>
      </c>
      <c r="AT45" s="85">
        <f t="shared" si="122"/>
        <v>-5.8637888233527002E-3</v>
      </c>
      <c r="AU45" s="87">
        <f>G44*AJ45*F45/(F44*AH45)</f>
        <v>1272.3132962376778</v>
      </c>
      <c r="AV45" s="87">
        <f>G44*AK45*F45/(F44*AH45)</f>
        <v>1371.7753581126867</v>
      </c>
      <c r="AW45" s="87">
        <f>H44*AQ45*F45/(AO45*F44)</f>
        <v>120745.76960293224</v>
      </c>
      <c r="AX45" s="87">
        <f>H44*AR45*F45/(AO45*F44)</f>
        <v>185919.15467867072</v>
      </c>
      <c r="AY45" s="88">
        <f>AU45/L45</f>
        <v>6.3234173045897989E-4</v>
      </c>
      <c r="AZ45" s="88">
        <f t="shared" ref="AZ45" si="123">AV45/L45</f>
        <v>6.8177453329696281E-4</v>
      </c>
      <c r="BA45" s="88">
        <f>AW45/M45</f>
        <v>4.4443529902178289E-4</v>
      </c>
      <c r="BB45" s="88">
        <f t="shared" ref="BB45" si="124">AX45/M45</f>
        <v>6.8432240214472519E-4</v>
      </c>
      <c r="BC45" s="89">
        <f>IF(1-AU45/I45&lt;0,0,IF(1-AU45/I45&gt;1,1,1-AU45/I45))</f>
        <v>0</v>
      </c>
      <c r="BD45" s="90">
        <f t="shared" ref="BD45" si="125">IF(1-AV45/I45&lt;0,0,IF(1-AV45/I45&gt;1,1,1-AV45/I45))</f>
        <v>0</v>
      </c>
    </row>
    <row r="46" spans="1:56" s="177" customFormat="1" x14ac:dyDescent="0.3">
      <c r="A46" s="15" t="s">
        <v>134</v>
      </c>
      <c r="B46" s="15" t="s">
        <v>120</v>
      </c>
      <c r="C46" s="57">
        <v>20180109</v>
      </c>
      <c r="D46" s="57">
        <v>20180114</v>
      </c>
      <c r="E46" s="18" t="s">
        <v>28</v>
      </c>
      <c r="F46" s="71">
        <v>499882</v>
      </c>
      <c r="G46" s="71">
        <v>21193</v>
      </c>
      <c r="H46" s="71">
        <v>3116804.2100000009</v>
      </c>
      <c r="I46" s="14">
        <v>1</v>
      </c>
      <c r="J46" s="14">
        <v>1</v>
      </c>
      <c r="K46" s="14">
        <v>32.5</v>
      </c>
      <c r="L46" s="13"/>
      <c r="M46" s="15"/>
      <c r="N46" s="67">
        <f t="shared" si="87"/>
        <v>4.2396005457287923E-2</v>
      </c>
      <c r="O46" s="15"/>
      <c r="P46" s="35">
        <f t="shared" si="88"/>
        <v>6.2350798988561316</v>
      </c>
      <c r="Q46" s="15"/>
      <c r="R46" s="59">
        <f t="shared" si="2"/>
        <v>147.06762657481249</v>
      </c>
      <c r="S46" s="15"/>
      <c r="T46" s="60">
        <f t="shared" si="10"/>
        <v>32.5</v>
      </c>
      <c r="U46" s="71">
        <v>23778</v>
      </c>
      <c r="V46" s="71">
        <v>3657999.12</v>
      </c>
      <c r="W46" s="61"/>
      <c r="X46" s="61"/>
      <c r="Y46" s="2">
        <f t="shared" si="89"/>
        <v>153.83964673227354</v>
      </c>
      <c r="Z46" s="71">
        <v>1371</v>
      </c>
      <c r="AA46" s="71">
        <v>174651.12</v>
      </c>
      <c r="AB46" s="71">
        <v>961</v>
      </c>
      <c r="AC46" s="71">
        <v>103069.93</v>
      </c>
      <c r="AD46" s="2">
        <f t="shared" si="11"/>
        <v>107.25278876170655</v>
      </c>
      <c r="AE46" s="31">
        <f t="shared" si="90"/>
        <v>5.765833964168559E-2</v>
      </c>
      <c r="AF46" s="31">
        <f t="shared" si="91"/>
        <v>4.5345161138111642E-2</v>
      </c>
      <c r="AG46" s="32">
        <f t="shared" si="92"/>
        <v>4.7185391402821689E-5</v>
      </c>
      <c r="AH46" s="15"/>
      <c r="AI46" s="15"/>
      <c r="AJ46" s="15"/>
      <c r="AK46" s="15"/>
      <c r="AL46" s="62">
        <f t="shared" si="93"/>
        <v>4.7744986882336915E-2</v>
      </c>
      <c r="AM46" s="62">
        <f t="shared" si="94"/>
        <v>3.3069106384452672E-2</v>
      </c>
      <c r="AN46" s="62">
        <f t="shared" si="95"/>
        <v>1.0427347311623399E-5</v>
      </c>
      <c r="AO46" s="15"/>
      <c r="AP46" s="15"/>
      <c r="AQ46" s="15"/>
      <c r="AR46" s="15"/>
      <c r="AS46" s="15"/>
      <c r="AT46" s="15"/>
      <c r="AU46" s="68"/>
      <c r="AV46" s="68"/>
      <c r="AW46" s="69"/>
      <c r="AX46" s="69"/>
      <c r="AY46" s="64"/>
      <c r="AZ46" s="64"/>
      <c r="BA46" s="64"/>
      <c r="BB46" s="64"/>
      <c r="BC46" s="15"/>
      <c r="BD46" s="66"/>
    </row>
    <row r="47" spans="1:56" s="177" customFormat="1" x14ac:dyDescent="0.3">
      <c r="A47" s="72" t="s">
        <v>134</v>
      </c>
      <c r="B47" s="15" t="s">
        <v>132</v>
      </c>
      <c r="C47" s="73"/>
      <c r="D47" s="73">
        <v>20180114</v>
      </c>
      <c r="E47" s="74" t="s">
        <v>29</v>
      </c>
      <c r="F47" s="75">
        <v>319871</v>
      </c>
      <c r="G47" s="75">
        <v>15634</v>
      </c>
      <c r="H47" s="75">
        <v>2270290.02</v>
      </c>
      <c r="I47" s="91">
        <v>1912</v>
      </c>
      <c r="J47" s="91">
        <v>1911</v>
      </c>
      <c r="K47" s="91">
        <v>289118.37</v>
      </c>
      <c r="L47" s="77">
        <v>2012066</v>
      </c>
      <c r="M47" s="76">
        <v>271683572.09406579</v>
      </c>
      <c r="N47" s="78">
        <f t="shared" si="87"/>
        <v>4.8875953118600934E-2</v>
      </c>
      <c r="O47" s="79">
        <f>N47/N46-1</f>
        <v>0.15284335378815972</v>
      </c>
      <c r="P47" s="78">
        <f t="shared" si="88"/>
        <v>7.0975174992418824</v>
      </c>
      <c r="Q47" s="79">
        <f>P47/P46-1</f>
        <v>0.13832021632055924</v>
      </c>
      <c r="R47" s="80">
        <f t="shared" si="2"/>
        <v>145.21491748752717</v>
      </c>
      <c r="S47" s="79">
        <f>R47/R46-1</f>
        <v>-1.2597667688224123E-2</v>
      </c>
      <c r="T47" s="81">
        <f t="shared" si="10"/>
        <v>151.29166405023548</v>
      </c>
      <c r="U47" s="91">
        <v>15978</v>
      </c>
      <c r="V47" s="91">
        <v>2494213.9500000002</v>
      </c>
      <c r="W47" s="82">
        <f>(U47/F47)/(U46/F46)-1</f>
        <v>5.0121922060188728E-2</v>
      </c>
      <c r="X47" s="82">
        <f>(V47/F47)/(V46/F46)-1</f>
        <v>6.5571847553765661E-2</v>
      </c>
      <c r="Y47" s="76">
        <f t="shared" si="89"/>
        <v>156.10301351858806</v>
      </c>
      <c r="Z47" s="91">
        <v>907</v>
      </c>
      <c r="AA47" s="91">
        <v>119807.11</v>
      </c>
      <c r="AB47" s="91">
        <v>780</v>
      </c>
      <c r="AC47" s="91">
        <v>91439.029999999897</v>
      </c>
      <c r="AD47" s="76">
        <f t="shared" si="11"/>
        <v>117.2295256410255</v>
      </c>
      <c r="AE47" s="83">
        <f t="shared" si="90"/>
        <v>5.676555263487295E-2</v>
      </c>
      <c r="AF47" s="83">
        <f t="shared" si="91"/>
        <v>4.9891262632723553E-2</v>
      </c>
      <c r="AG47" s="84">
        <f t="shared" si="92"/>
        <v>0.12223359345017271</v>
      </c>
      <c r="AH47" s="79">
        <f>(MIN(AE47,AF46)*(AG47-1)+AF47-AG47)/((MIN(AE47,AF46)-1)*AG47)</f>
        <v>0.9610415051441995</v>
      </c>
      <c r="AI47" s="79">
        <f>(MIN(AE47,AF46)*(AG47-1)+AF47-AG47)/(AF47-1)</f>
        <v>0.11803363715486107</v>
      </c>
      <c r="AJ47" s="85">
        <f>(-MIN(AE47,AF46)+AF47*O47+AF47-O47)/(MIN(AE47,AF46)-1)</f>
        <v>0.14735347128784382</v>
      </c>
      <c r="AK47" s="85">
        <f>AJ47-W47</f>
        <v>9.723154922765509E-2</v>
      </c>
      <c r="AL47" s="86">
        <f t="shared" si="93"/>
        <v>4.8034014884729512E-2</v>
      </c>
      <c r="AM47" s="86">
        <f t="shared" si="94"/>
        <v>4.0276365219629469E-2</v>
      </c>
      <c r="AN47" s="86">
        <f t="shared" si="95"/>
        <v>0.12734865037199081</v>
      </c>
      <c r="AO47" s="79">
        <f>(MIN(AM46,AL47)*(AN47-1)+AM47-AN47)/((MIN(AM46,AL47)-1)*AN47)</f>
        <v>0.94146975577669123</v>
      </c>
      <c r="AP47" s="79">
        <f>(MIN(AM46,AL47)*(AN47-1)+AM47-AN47)/(AM47-1)</f>
        <v>0.12079528029574513</v>
      </c>
      <c r="AQ47" s="85">
        <f>(-MIN(AM46,AL47)+AM47*Q47+AM47-Q47)/(MIN(AM46,AL47)-1)</f>
        <v>0.12983546473127069</v>
      </c>
      <c r="AR47" s="85">
        <f t="shared" ref="AR47" si="126">AQ47-X47</f>
        <v>6.4263617177505034E-2</v>
      </c>
      <c r="AS47" s="85">
        <f t="shared" ref="AS47:AT47" si="127">(1+AQ47)/(1+AJ47)-1</f>
        <v>-1.5268186304356557E-2</v>
      </c>
      <c r="AT47" s="85">
        <f t="shared" si="127"/>
        <v>-3.0046467469292515E-2</v>
      </c>
      <c r="AU47" s="87">
        <f>G46*AJ47*F47/(F46*AH47)</f>
        <v>2079.3042173580043</v>
      </c>
      <c r="AV47" s="87">
        <f>G46*AK47*F47/(F46*AH47)</f>
        <v>1372.0339846923871</v>
      </c>
      <c r="AW47" s="87">
        <f>H46*AQ47*F47/(AO47*F46)</f>
        <v>275045.06361313805</v>
      </c>
      <c r="AX47" s="87">
        <f>H46*AR47*F47/(AO47*F46)</f>
        <v>136136.84605497567</v>
      </c>
      <c r="AY47" s="88">
        <f>AU47/L47</f>
        <v>1.0334175008960961E-3</v>
      </c>
      <c r="AZ47" s="88">
        <f t="shared" ref="AZ47" si="128">AV47/L47</f>
        <v>6.8190307111813783E-4</v>
      </c>
      <c r="BA47" s="88">
        <f>AW47/M47</f>
        <v>1.0123728184709983E-3</v>
      </c>
      <c r="BB47" s="88">
        <f t="shared" ref="BB47" si="129">AX47/M47</f>
        <v>5.0108604287579306E-4</v>
      </c>
      <c r="BC47" s="89">
        <f>IF(1-AU47/I47&lt;0,0,IF(1-AU47/I47&gt;1,1,1-AU47/I47))</f>
        <v>0</v>
      </c>
      <c r="BD47" s="90">
        <f t="shared" ref="BD47" si="130">IF(1-AV47/I47&lt;0,0,IF(1-AV47/I47&gt;1,1,1-AV47/I47))</f>
        <v>0.28240900382197331</v>
      </c>
    </row>
    <row r="48" spans="1:56" s="15" customFormat="1" x14ac:dyDescent="0.3">
      <c r="A48" s="15" t="s">
        <v>155</v>
      </c>
      <c r="B48" s="15" t="s">
        <v>121</v>
      </c>
      <c r="C48" s="57">
        <v>20180109</v>
      </c>
      <c r="D48" s="57">
        <v>20180114</v>
      </c>
      <c r="E48" s="18" t="s">
        <v>28</v>
      </c>
      <c r="F48" s="71">
        <v>499882</v>
      </c>
      <c r="G48" s="71">
        <v>21193</v>
      </c>
      <c r="H48" s="71">
        <v>3116804.2100000009</v>
      </c>
      <c r="I48" s="14">
        <v>1</v>
      </c>
      <c r="J48" s="14">
        <v>1</v>
      </c>
      <c r="K48" s="14">
        <v>32.5</v>
      </c>
      <c r="L48" s="13"/>
      <c r="N48" s="67">
        <f t="shared" si="87"/>
        <v>4.2396005457287923E-2</v>
      </c>
      <c r="P48" s="35">
        <f t="shared" si="88"/>
        <v>6.2350798988561316</v>
      </c>
      <c r="R48" s="59">
        <f t="shared" si="2"/>
        <v>147.06762657481249</v>
      </c>
      <c r="T48" s="60">
        <f t="shared" si="10"/>
        <v>32.5</v>
      </c>
      <c r="U48" s="71">
        <v>23778</v>
      </c>
      <c r="V48" s="71">
        <v>3657999.12</v>
      </c>
      <c r="W48" s="61"/>
      <c r="X48" s="61"/>
      <c r="Y48" s="2">
        <f t="shared" si="89"/>
        <v>153.83964673227354</v>
      </c>
      <c r="Z48" s="71">
        <v>1371</v>
      </c>
      <c r="AA48" s="71">
        <v>174651.12</v>
      </c>
      <c r="AB48" s="71">
        <v>961</v>
      </c>
      <c r="AC48" s="71">
        <v>103069.93</v>
      </c>
      <c r="AD48" s="2">
        <f t="shared" si="11"/>
        <v>107.25278876170655</v>
      </c>
      <c r="AE48" s="31">
        <f t="shared" si="90"/>
        <v>5.765833964168559E-2</v>
      </c>
      <c r="AF48" s="31">
        <f t="shared" si="91"/>
        <v>4.5345161138111642E-2</v>
      </c>
      <c r="AG48" s="32">
        <f t="shared" si="92"/>
        <v>4.7185391402821689E-5</v>
      </c>
      <c r="AL48" s="62">
        <f t="shared" si="93"/>
        <v>4.7744986882336915E-2</v>
      </c>
      <c r="AM48" s="62">
        <f t="shared" si="94"/>
        <v>3.3069106384452672E-2</v>
      </c>
      <c r="AN48" s="62">
        <f t="shared" si="95"/>
        <v>1.0427347311623399E-5</v>
      </c>
      <c r="AU48" s="68"/>
      <c r="AV48" s="68"/>
      <c r="AW48" s="69"/>
      <c r="AX48" s="69"/>
      <c r="AY48" s="64"/>
      <c r="AZ48" s="64"/>
      <c r="BA48" s="64"/>
      <c r="BB48" s="64"/>
      <c r="BD48" s="66"/>
    </row>
    <row r="49" spans="1:56" s="72" customFormat="1" x14ac:dyDescent="0.3">
      <c r="A49" s="72" t="s">
        <v>155</v>
      </c>
      <c r="B49" s="15" t="s">
        <v>152</v>
      </c>
      <c r="C49" s="73"/>
      <c r="D49" s="73">
        <v>20180114</v>
      </c>
      <c r="E49" s="74" t="s">
        <v>29</v>
      </c>
      <c r="F49" s="75">
        <v>319881</v>
      </c>
      <c r="G49" s="75">
        <v>13106</v>
      </c>
      <c r="H49" s="75">
        <v>1838237.84</v>
      </c>
      <c r="I49" s="91">
        <v>1572</v>
      </c>
      <c r="J49" s="91">
        <v>1562</v>
      </c>
      <c r="K49" s="91">
        <v>199165.95</v>
      </c>
      <c r="L49" s="77">
        <v>2012066</v>
      </c>
      <c r="M49" s="76">
        <v>271683572.09406579</v>
      </c>
      <c r="N49" s="78">
        <f t="shared" si="87"/>
        <v>4.0971486271457198E-2</v>
      </c>
      <c r="O49" s="79">
        <f>N49/N48-1</f>
        <v>-3.3600316125675156E-2</v>
      </c>
      <c r="P49" s="78">
        <f t="shared" si="88"/>
        <v>5.7466302781346812</v>
      </c>
      <c r="Q49" s="79">
        <f>P49/P48-1</f>
        <v>-7.8338951327802553E-2</v>
      </c>
      <c r="R49" s="80">
        <f t="shared" si="2"/>
        <v>140.25925835495192</v>
      </c>
      <c r="S49" s="79">
        <f>R49/R48-1</f>
        <v>-4.6294132695458901E-2</v>
      </c>
      <c r="T49" s="81">
        <f t="shared" si="10"/>
        <v>127.50701024327786</v>
      </c>
      <c r="U49" s="91">
        <v>14474</v>
      </c>
      <c r="V49" s="91">
        <v>2175830.9300000002</v>
      </c>
      <c r="W49" s="82">
        <f>(U49/F49)/(U48/F48)-1</f>
        <v>-4.875519214374846E-2</v>
      </c>
      <c r="X49" s="82">
        <f>(V49/F49)/(V48/F48)-1</f>
        <v>-7.0476009551867502E-2</v>
      </c>
      <c r="Y49" s="76">
        <f t="shared" si="89"/>
        <v>150.32685712311732</v>
      </c>
      <c r="Z49" s="91">
        <v>710</v>
      </c>
      <c r="AA49" s="91">
        <v>80988.14</v>
      </c>
      <c r="AB49" s="91">
        <v>605</v>
      </c>
      <c r="AC49" s="91">
        <v>63749.979999999901</v>
      </c>
      <c r="AD49" s="76">
        <f t="shared" si="11"/>
        <v>105.37186776859488</v>
      </c>
      <c r="AE49" s="83">
        <f t="shared" si="90"/>
        <v>4.9053475196904797E-2</v>
      </c>
      <c r="AF49" s="83">
        <f t="shared" si="91"/>
        <v>4.616206317717076E-2</v>
      </c>
      <c r="AG49" s="84">
        <f t="shared" si="92"/>
        <v>0.11918205402105905</v>
      </c>
      <c r="AH49" s="79">
        <f>(MIN(AE49,AF48)*(AG49-1)+AF49-AG49)/((MIN(AE49,AF48)-1)*AG49)</f>
        <v>0.99282019356514362</v>
      </c>
      <c r="AI49" s="79">
        <f>(MIN(AE49,AF48)*(AG49-1)+AF49-AG49)/(AF49-1)</f>
        <v>0.11842768899914893</v>
      </c>
      <c r="AJ49" s="85">
        <f>(-MIN(AE49,AF48)+AF49*O49+AF49-O49)/(MIN(AE49,AF48)-1)</f>
        <v>-3.4427268276511352E-2</v>
      </c>
      <c r="AK49" s="85">
        <f>AJ49-W49</f>
        <v>1.4327923867237108E-2</v>
      </c>
      <c r="AL49" s="86">
        <f t="shared" si="93"/>
        <v>3.7221706375871765E-2</v>
      </c>
      <c r="AM49" s="86">
        <f t="shared" si="94"/>
        <v>3.4679941089668737E-2</v>
      </c>
      <c r="AN49" s="86">
        <f t="shared" si="95"/>
        <v>0.1083461267449483</v>
      </c>
      <c r="AO49" s="79">
        <f>(MIN(AM48,AL49)*(AN49-1)+AM49-AN49)/((MIN(AM48,AL49)-1)*AN49)</f>
        <v>0.98462404316145347</v>
      </c>
      <c r="AP49" s="79">
        <f>(MIN(AM48,AL49)*(AN49-1)+AM49-AN49)/(AM49-1)</f>
        <v>0.10685821919467851</v>
      </c>
      <c r="AQ49" s="85">
        <f>(-MIN(AM48,AL49)+AM49*Q49+AM49-Q49)/(MIN(AM48,AL49)-1)</f>
        <v>-7.9874369849901525E-2</v>
      </c>
      <c r="AR49" s="85">
        <f t="shared" ref="AR49" si="131">AQ49-X49</f>
        <v>-9.3983602980340225E-3</v>
      </c>
      <c r="AS49" s="85">
        <f t="shared" ref="AS49:AT49" si="132">(1+AQ49)/(1+AJ49)-1</f>
        <v>-4.7067507273398035E-2</v>
      </c>
      <c r="AT49" s="85">
        <f t="shared" si="132"/>
        <v>-2.3391137724782407E-2</v>
      </c>
      <c r="AU49" s="87">
        <f>G48*AJ49*F49/(F48*AH49)</f>
        <v>-470.26791191402992</v>
      </c>
      <c r="AV49" s="87">
        <f>G48*AK49*F49/(F48*AH49)</f>
        <v>195.71587222637376</v>
      </c>
      <c r="AW49" s="87">
        <f>H48*AQ49*F49/(AO49*F48)</f>
        <v>-161795.88674820118</v>
      </c>
      <c r="AX49" s="87">
        <f>H48*AR49*F49/(AO49*F48)</f>
        <v>-19037.596681601586</v>
      </c>
      <c r="AY49" s="88">
        <f>AU49/L49</f>
        <v>-2.3372389967030402E-4</v>
      </c>
      <c r="AZ49" s="88">
        <f t="shared" ref="AZ49" si="133">AV49/L49</f>
        <v>9.7271099569484179E-5</v>
      </c>
      <c r="BA49" s="88">
        <f>AW49/M49</f>
        <v>-5.9553062226442655E-4</v>
      </c>
      <c r="BB49" s="88">
        <f t="shared" ref="BB49" si="134">AX49/M49</f>
        <v>-7.00726824771361E-5</v>
      </c>
      <c r="BC49" s="89">
        <f>IF(1-AU49/I49&lt;0,0,IF(1-AU49/I49&gt;1,1,1-AU49/I49))</f>
        <v>1</v>
      </c>
      <c r="BD49" s="90">
        <f t="shared" ref="BD49" si="135">IF(1-AV49/I49&lt;0,0,IF(1-AV49/I49&gt;1,1,1-AV49/I49))</f>
        <v>0.87549880901630173</v>
      </c>
    </row>
    <row r="50" spans="1:56" s="15" customFormat="1" x14ac:dyDescent="0.3">
      <c r="A50" s="15" t="s">
        <v>159</v>
      </c>
      <c r="B50" s="15" t="s">
        <v>122</v>
      </c>
      <c r="C50" s="57">
        <v>20180109</v>
      </c>
      <c r="D50" s="57">
        <v>20180114</v>
      </c>
      <c r="E50" s="18" t="s">
        <v>28</v>
      </c>
      <c r="F50" s="71">
        <v>499882</v>
      </c>
      <c r="G50" s="71">
        <v>21193</v>
      </c>
      <c r="H50" s="71">
        <v>3116804.2100000009</v>
      </c>
      <c r="I50" s="14">
        <v>1</v>
      </c>
      <c r="J50" s="14">
        <v>1</v>
      </c>
      <c r="K50" s="14">
        <v>32.5</v>
      </c>
      <c r="L50" s="13"/>
      <c r="N50" s="67">
        <f t="shared" si="87"/>
        <v>4.2396005457287923E-2</v>
      </c>
      <c r="P50" s="35">
        <f t="shared" si="88"/>
        <v>6.2350798988561316</v>
      </c>
      <c r="R50" s="59">
        <f t="shared" si="2"/>
        <v>147.06762657481249</v>
      </c>
      <c r="T50" s="60">
        <f t="shared" si="10"/>
        <v>32.5</v>
      </c>
      <c r="U50" s="71">
        <v>23778</v>
      </c>
      <c r="V50" s="71">
        <v>3657999.12</v>
      </c>
      <c r="W50" s="61"/>
      <c r="X50" s="61"/>
      <c r="Y50" s="2">
        <f t="shared" si="89"/>
        <v>153.83964673227354</v>
      </c>
      <c r="Z50" s="71">
        <v>1371</v>
      </c>
      <c r="AA50" s="71">
        <v>174651.12</v>
      </c>
      <c r="AB50" s="71">
        <v>961</v>
      </c>
      <c r="AC50" s="71">
        <v>103069.93</v>
      </c>
      <c r="AD50" s="2">
        <f t="shared" si="11"/>
        <v>107.25278876170655</v>
      </c>
      <c r="AE50" s="31">
        <f t="shared" si="90"/>
        <v>5.765833964168559E-2</v>
      </c>
      <c r="AF50" s="31">
        <f t="shared" si="91"/>
        <v>4.5345161138111642E-2</v>
      </c>
      <c r="AG50" s="32">
        <f t="shared" si="92"/>
        <v>4.7185391402821689E-5</v>
      </c>
      <c r="AL50" s="62">
        <f t="shared" si="93"/>
        <v>4.7744986882336915E-2</v>
      </c>
      <c r="AM50" s="62">
        <f t="shared" si="94"/>
        <v>3.3069106384452672E-2</v>
      </c>
      <c r="AN50" s="62">
        <f t="shared" si="95"/>
        <v>1.0427347311623399E-5</v>
      </c>
      <c r="AU50" s="68"/>
      <c r="AV50" s="68"/>
      <c r="AW50" s="69"/>
      <c r="AX50" s="69"/>
      <c r="AY50" s="64"/>
      <c r="AZ50" s="64"/>
      <c r="BA50" s="64"/>
      <c r="BB50" s="64"/>
      <c r="BD50" s="66"/>
    </row>
    <row r="51" spans="1:56" s="72" customFormat="1" x14ac:dyDescent="0.3">
      <c r="A51" s="72" t="s">
        <v>159</v>
      </c>
      <c r="B51" s="15" t="s">
        <v>157</v>
      </c>
      <c r="C51" s="73"/>
      <c r="D51" s="73">
        <v>20180114</v>
      </c>
      <c r="E51" s="74" t="s">
        <v>29</v>
      </c>
      <c r="F51" s="75">
        <v>319879</v>
      </c>
      <c r="G51" s="75">
        <v>13710</v>
      </c>
      <c r="H51" s="75">
        <v>2046048.8800000011</v>
      </c>
      <c r="I51" s="91">
        <v>222</v>
      </c>
      <c r="J51" s="91">
        <v>222</v>
      </c>
      <c r="K51" s="91">
        <v>38057.21</v>
      </c>
      <c r="L51" s="77">
        <v>2012066</v>
      </c>
      <c r="M51" s="76">
        <v>271683572.09406579</v>
      </c>
      <c r="N51" s="78">
        <f t="shared" si="87"/>
        <v>4.2859956421021701E-2</v>
      </c>
      <c r="O51" s="79">
        <f>N51/N50-1</f>
        <v>1.0943270686225137E-2</v>
      </c>
      <c r="P51" s="78">
        <f t="shared" si="88"/>
        <v>6.3963213590138803</v>
      </c>
      <c r="Q51" s="79">
        <f>P51/P50-1</f>
        <v>2.5860367914023019E-2</v>
      </c>
      <c r="R51" s="80">
        <f t="shared" si="2"/>
        <v>149.23770094821305</v>
      </c>
      <c r="S51" s="79">
        <f>R51/R50-1</f>
        <v>1.475562245710571E-2</v>
      </c>
      <c r="T51" s="81">
        <f t="shared" si="10"/>
        <v>171.42887387387387</v>
      </c>
      <c r="U51" s="91">
        <v>15108</v>
      </c>
      <c r="V51" s="91">
        <v>2346948.7500000009</v>
      </c>
      <c r="W51" s="82">
        <f>(U51/F51)/(U50/F50)-1</f>
        <v>-7.0819115407108058E-3</v>
      </c>
      <c r="X51" s="82">
        <f>(V51/F51)/(V50/F50)-1</f>
        <v>2.6325010887262579E-3</v>
      </c>
      <c r="Y51" s="76">
        <f t="shared" si="89"/>
        <v>155.34476767275621</v>
      </c>
      <c r="Z51" s="91">
        <v>787</v>
      </c>
      <c r="AA51" s="91">
        <v>101430.55</v>
      </c>
      <c r="AB51" s="91">
        <v>560</v>
      </c>
      <c r="AC51" s="91">
        <v>67105.529999999897</v>
      </c>
      <c r="AD51" s="76">
        <f t="shared" si="11"/>
        <v>119.83130357142839</v>
      </c>
      <c r="AE51" s="83">
        <f t="shared" si="90"/>
        <v>5.2091607095578502E-2</v>
      </c>
      <c r="AF51" s="83">
        <f t="shared" si="91"/>
        <v>4.0846097738876735E-2</v>
      </c>
      <c r="AG51" s="84">
        <f t="shared" si="92"/>
        <v>1.6192560175054705E-2</v>
      </c>
      <c r="AH51" s="79">
        <f>(MIN(AE51,AF50)*(AG51-1)+AF51-AG51)/((MIN(AE51,AF50)-1)*AG51)</f>
        <v>1.2910450486073262</v>
      </c>
      <c r="AI51" s="79">
        <f>(MIN(AE51,AF50)*(AG51-1)+AF51-AG51)/(AF51-1)</f>
        <v>2.0807264899684395E-2</v>
      </c>
      <c r="AJ51" s="85">
        <f>(-MIN(AE51,AF50)+AF51*O51+AF51-O51)/(MIN(AE51,AF50)-1)</f>
        <v>1.5707608206652488E-2</v>
      </c>
      <c r="AK51" s="85">
        <f>AJ51-W51</f>
        <v>2.2789519747363294E-2</v>
      </c>
      <c r="AL51" s="86">
        <f t="shared" si="93"/>
        <v>4.3218050671110717E-2</v>
      </c>
      <c r="AM51" s="86">
        <f t="shared" si="94"/>
        <v>3.2797618207439823E-2</v>
      </c>
      <c r="AN51" s="86">
        <f t="shared" si="95"/>
        <v>1.8600342529451194E-2</v>
      </c>
      <c r="AO51" s="79">
        <f>(MIN(AM50,AL51)*(AN51-1)+AM51-AN51)/((MIN(AM50,AL51)-1)*AN51)</f>
        <v>1.0150950495576352</v>
      </c>
      <c r="AP51" s="79">
        <f>(MIN(AM50,AL51)*(AN51-1)+AM51-AN51)/(AM51-1)</f>
        <v>1.887581580055079E-2</v>
      </c>
      <c r="AQ51" s="85">
        <f>(-MIN(AM50,AL51)+AM51*Q51+AM51-Q51)/(MIN(AM50,AL51)-1)</f>
        <v>2.6148401901760557E-2</v>
      </c>
      <c r="AR51" s="85">
        <f t="shared" ref="AR51" si="136">AQ51-X51</f>
        <v>2.3515900813034299E-2</v>
      </c>
      <c r="AS51" s="85">
        <f t="shared" ref="AS51:AT51" si="137">(1+AQ51)/(1+AJ51)-1</f>
        <v>1.0279330006735421E-2</v>
      </c>
      <c r="AT51" s="85">
        <f t="shared" si="137"/>
        <v>7.1019603901545381E-4</v>
      </c>
      <c r="AU51" s="87">
        <f>G50*AJ51*F51/(F50*AH51)</f>
        <v>164.99824800754465</v>
      </c>
      <c r="AV51" s="87">
        <f>G50*AK51*F51/(F50*AH51)</f>
        <v>239.38914071308145</v>
      </c>
      <c r="AW51" s="87">
        <f>H50*AQ51*F51/(AO51*F50)</f>
        <v>51376.698691913785</v>
      </c>
      <c r="AX51" s="87">
        <f>H50*AR51*F51/(AO51*F50)</f>
        <v>46204.328474041402</v>
      </c>
      <c r="AY51" s="88">
        <f>AU51/L51</f>
        <v>8.2004391509793738E-5</v>
      </c>
      <c r="AZ51" s="88">
        <f t="shared" ref="AZ51" si="138">AV51/L51</f>
        <v>1.1897678342215486E-4</v>
      </c>
      <c r="BA51" s="88">
        <f>AW51/M51</f>
        <v>1.8910491457365514E-4</v>
      </c>
      <c r="BB51" s="88">
        <f t="shared" ref="BB51" si="139">AX51/M51</f>
        <v>1.7006669971949553E-4</v>
      </c>
      <c r="BC51" s="89">
        <f>IF(1-AU51/I51&lt;0,0,IF(1-AU51/I51&gt;1,1,1-AU51/I51))</f>
        <v>0.25676464861466375</v>
      </c>
      <c r="BD51" s="90">
        <f t="shared" ref="BD51" si="140">IF(1-AV51/I51&lt;0,0,IF(1-AV51/I51&gt;1,1,1-AV51/I51))</f>
        <v>0</v>
      </c>
    </row>
    <row r="52" spans="1:56" s="15" customFormat="1" x14ac:dyDescent="0.3">
      <c r="A52" s="15" t="s">
        <v>169</v>
      </c>
      <c r="B52" s="15" t="s">
        <v>123</v>
      </c>
      <c r="C52" s="57">
        <v>20180108</v>
      </c>
      <c r="D52" s="57">
        <v>20180114</v>
      </c>
      <c r="E52" s="18" t="s">
        <v>28</v>
      </c>
      <c r="F52" s="71">
        <v>499882</v>
      </c>
      <c r="G52" s="71">
        <v>21193</v>
      </c>
      <c r="H52" s="71">
        <v>3116804.2100000009</v>
      </c>
      <c r="I52" s="14">
        <v>1</v>
      </c>
      <c r="J52" s="14">
        <v>1</v>
      </c>
      <c r="K52" s="14">
        <v>32.5</v>
      </c>
      <c r="L52" s="13"/>
      <c r="N52" s="67">
        <f t="shared" si="87"/>
        <v>4.2396005457287923E-2</v>
      </c>
      <c r="P52" s="35">
        <f t="shared" si="88"/>
        <v>6.2350798988561316</v>
      </c>
      <c r="R52" s="59">
        <f t="shared" si="2"/>
        <v>147.06762657481249</v>
      </c>
      <c r="T52" s="60">
        <f t="shared" si="10"/>
        <v>32.5</v>
      </c>
      <c r="U52" s="71">
        <v>23778</v>
      </c>
      <c r="V52" s="71">
        <v>3657999.12</v>
      </c>
      <c r="W52" s="61"/>
      <c r="X52" s="61"/>
      <c r="Y52" s="2">
        <f t="shared" si="89"/>
        <v>153.83964673227354</v>
      </c>
      <c r="Z52" s="71">
        <v>1371</v>
      </c>
      <c r="AA52" s="71">
        <v>174651.12</v>
      </c>
      <c r="AB52" s="71">
        <v>961</v>
      </c>
      <c r="AC52" s="71">
        <v>103069.93</v>
      </c>
      <c r="AD52" s="2">
        <f t="shared" si="11"/>
        <v>107.25278876170655</v>
      </c>
      <c r="AE52" s="31">
        <f t="shared" si="90"/>
        <v>5.765833964168559E-2</v>
      </c>
      <c r="AF52" s="31">
        <f t="shared" si="91"/>
        <v>4.5345161138111642E-2</v>
      </c>
      <c r="AG52" s="32">
        <f t="shared" si="92"/>
        <v>4.7185391402821689E-5</v>
      </c>
      <c r="AL52" s="62">
        <f t="shared" si="93"/>
        <v>4.7744986882336915E-2</v>
      </c>
      <c r="AM52" s="62">
        <f t="shared" si="94"/>
        <v>3.3069106384452672E-2</v>
      </c>
      <c r="AN52" s="62">
        <f t="shared" si="95"/>
        <v>1.0427347311623399E-5</v>
      </c>
      <c r="AU52" s="68"/>
      <c r="AV52" s="68"/>
      <c r="AW52" s="69"/>
      <c r="AX52" s="69"/>
      <c r="AY52" s="64"/>
      <c r="AZ52" s="64"/>
      <c r="BA52" s="64"/>
      <c r="BB52" s="64"/>
      <c r="BD52" s="66"/>
    </row>
    <row r="53" spans="1:56" s="72" customFormat="1" x14ac:dyDescent="0.3">
      <c r="A53" s="72" t="s">
        <v>169</v>
      </c>
      <c r="B53" s="15" t="s">
        <v>168</v>
      </c>
      <c r="C53" s="73"/>
      <c r="D53" s="73">
        <v>20180114</v>
      </c>
      <c r="E53" s="74" t="s">
        <v>29</v>
      </c>
      <c r="F53" s="75">
        <v>319799</v>
      </c>
      <c r="G53" s="75">
        <v>13403</v>
      </c>
      <c r="H53" s="75">
        <v>1944236.2499999991</v>
      </c>
      <c r="I53" s="91">
        <v>1616</v>
      </c>
      <c r="J53" s="91">
        <v>1617</v>
      </c>
      <c r="K53" s="91">
        <v>284247.76999999897</v>
      </c>
      <c r="L53" s="77">
        <v>2012066</v>
      </c>
      <c r="M53" s="76">
        <v>271683572.09406579</v>
      </c>
      <c r="N53" s="78">
        <f t="shared" si="87"/>
        <v>4.1910700158537081E-2</v>
      </c>
      <c r="O53" s="79">
        <f>N53/N52-1</f>
        <v>-1.1446958115895245E-2</v>
      </c>
      <c r="P53" s="78">
        <f t="shared" si="88"/>
        <v>6.0795570029925017</v>
      </c>
      <c r="Q53" s="79">
        <f>P53/P52-1</f>
        <v>-2.4943208168376696E-2</v>
      </c>
      <c r="R53" s="80">
        <f t="shared" si="2"/>
        <v>145.05978139222555</v>
      </c>
      <c r="S53" s="79">
        <f>R53/R52-1</f>
        <v>-1.3652529991470042E-2</v>
      </c>
      <c r="T53" s="81">
        <f t="shared" si="10"/>
        <v>175.78711811997462</v>
      </c>
      <c r="U53" s="91">
        <v>14425</v>
      </c>
      <c r="V53" s="91">
        <v>2204195.8199999998</v>
      </c>
      <c r="W53" s="82">
        <f>(U53/F53)/(U52/F52)-1</f>
        <v>-5.173243398005134E-2</v>
      </c>
      <c r="X53" s="82">
        <f>(V53/F53)/(V52/F52)-1</f>
        <v>-5.8116963676852484E-2</v>
      </c>
      <c r="Y53" s="76">
        <f t="shared" si="89"/>
        <v>152.80386967071055</v>
      </c>
      <c r="Z53" s="91">
        <v>964</v>
      </c>
      <c r="AA53" s="91">
        <v>125813.36</v>
      </c>
      <c r="AB53" s="91">
        <v>793</v>
      </c>
      <c r="AC53" s="91">
        <v>95395.520000000004</v>
      </c>
      <c r="AD53" s="76">
        <f t="shared" si="11"/>
        <v>120.29699873896595</v>
      </c>
      <c r="AE53" s="83">
        <f t="shared" si="90"/>
        <v>6.6828422876949733E-2</v>
      </c>
      <c r="AF53" s="83">
        <f t="shared" si="91"/>
        <v>5.9165858389912708E-2</v>
      </c>
      <c r="AG53" s="84">
        <f t="shared" si="92"/>
        <v>0.120644631798851</v>
      </c>
      <c r="AH53" s="79">
        <f>(MIN(AE53,AF52)*(AG53-1)+AF53-AG53)/((MIN(AE53,AF52)-1)*AG53)</f>
        <v>0.88000156746979319</v>
      </c>
      <c r="AI53" s="79">
        <f>(MIN(AE53,AF52)*(AG53-1)+AF53-AG53)/(AF53-1)</f>
        <v>0.10772704751576398</v>
      </c>
      <c r="AJ53" s="85">
        <f>(-MIN(AE53,AF52)+AF53*O53+AF53-O53)/(MIN(AE53,AF52)-1)</f>
        <v>-2.5758405303986022E-2</v>
      </c>
      <c r="AK53" s="85">
        <f>AJ53-W53</f>
        <v>2.5974028676065318E-2</v>
      </c>
      <c r="AL53" s="86">
        <f t="shared" si="93"/>
        <v>5.7079030301400359E-2</v>
      </c>
      <c r="AM53" s="86">
        <f t="shared" si="94"/>
        <v>4.9065806688873358E-2</v>
      </c>
      <c r="AN53" s="86">
        <f t="shared" si="95"/>
        <v>0.1462002212951225</v>
      </c>
      <c r="AO53" s="79">
        <f>(MIN(AM52,AL53)*(AN53-1)+AM53-AN53)/((MIN(AM52,AL53)-1)*AN53)</f>
        <v>0.88684156245858248</v>
      </c>
      <c r="AP53" s="79">
        <f>(MIN(AM52,AL53)*(AN53-1)+AM53-AN53)/(AM53-1)</f>
        <v>0.13183752482675185</v>
      </c>
      <c r="AQ53" s="85">
        <f>(-MIN(AM52,AL53)+AM53*Q53+AM53-Q53)/(MIN(AM52,AL53)-1)</f>
        <v>-4.1074341615150244E-2</v>
      </c>
      <c r="AR53" s="85">
        <f t="shared" ref="AR53" si="141">AQ53-X53</f>
        <v>1.7042622061702241E-2</v>
      </c>
      <c r="AS53" s="85">
        <f t="shared" ref="AS53:AT53" si="142">(1+AQ53)/(1+AJ53)-1</f>
        <v>-1.5720881139285714E-2</v>
      </c>
      <c r="AT53" s="85">
        <f t="shared" si="142"/>
        <v>-8.705295031579241E-3</v>
      </c>
      <c r="AU53" s="87">
        <f>G52*AJ53*F53/(F52*AH53)</f>
        <v>-396.86021882972665</v>
      </c>
      <c r="AV53" s="87">
        <f>G52*AK53*F53/(F52*AH53)</f>
        <v>400.18233204358114</v>
      </c>
      <c r="AW53" s="87">
        <f>H52*AQ53*F53/(AO53*F52)</f>
        <v>-92351.445364233208</v>
      </c>
      <c r="AX53" s="87">
        <f>H52*AR53*F53/(AO53*F52)</f>
        <v>38318.58815757704</v>
      </c>
      <c r="AY53" s="88">
        <f>AU53/L53</f>
        <v>-1.9724015953240432E-4</v>
      </c>
      <c r="AZ53" s="88">
        <f t="shared" ref="AZ53" si="143">AV53/L53</f>
        <v>1.9889125507989357E-4</v>
      </c>
      <c r="BA53" s="88">
        <f>AW53/M53</f>
        <v>-3.3992281775601101E-4</v>
      </c>
      <c r="BB53" s="88">
        <f t="shared" ref="BB53" si="144">AX53/M53</f>
        <v>1.4104124096362325E-4</v>
      </c>
      <c r="BC53" s="89">
        <f>IF(1-AU53/I53&lt;0,0,IF(1-AU53/I53&gt;1,1,1-AU53/I53))</f>
        <v>1</v>
      </c>
      <c r="BD53" s="90">
        <f t="shared" ref="BD53" si="145">IF(1-AV53/I53&lt;0,0,IF(1-AV53/I53&gt;1,1,1-AV53/I53))</f>
        <v>0.75236241828986317</v>
      </c>
    </row>
    <row r="54" spans="1:56" s="15" customFormat="1" x14ac:dyDescent="0.3">
      <c r="C54" s="57"/>
      <c r="D54" s="70"/>
    </row>
    <row r="55" spans="1:56" s="15" customFormat="1" x14ac:dyDescent="0.3">
      <c r="C55" s="57"/>
      <c r="D55" s="70"/>
    </row>
    <row r="56" spans="1:56" s="15" customFormat="1" x14ac:dyDescent="0.3">
      <c r="C56" s="57"/>
      <c r="D56" s="70"/>
    </row>
    <row r="57" spans="1:56" s="15" customFormat="1" x14ac:dyDescent="0.3">
      <c r="C57" s="57"/>
      <c r="D57" s="70"/>
    </row>
  </sheetData>
  <sheetProtection formatCells="0" formatColumns="0" formatRows="0"/>
  <phoneticPr fontId="4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F7E-48D0-4A66-823B-9C5A62C7A0A2}">
  <dimension ref="A1:E4"/>
  <sheetViews>
    <sheetView workbookViewId="0">
      <selection activeCell="K36" sqref="K36"/>
    </sheetView>
  </sheetViews>
  <sheetFormatPr defaultRowHeight="13.5" x14ac:dyDescent="0.15"/>
  <cols>
    <col min="1" max="2" width="13" bestFit="1" customWidth="1"/>
    <col min="3" max="3" width="15.125" bestFit="1" customWidth="1"/>
    <col min="4" max="4" width="13" bestFit="1" customWidth="1"/>
  </cols>
  <sheetData>
    <row r="1" spans="1:5" x14ac:dyDescent="0.15">
      <c r="A1" t="s">
        <v>175</v>
      </c>
      <c r="B1" t="s">
        <v>172</v>
      </c>
      <c r="C1" t="s">
        <v>173</v>
      </c>
      <c r="D1" t="s">
        <v>174</v>
      </c>
    </row>
    <row r="2" spans="1:5" x14ac:dyDescent="0.15">
      <c r="A2" t="s">
        <v>170</v>
      </c>
      <c r="B2">
        <v>2.1</v>
      </c>
      <c r="C2">
        <v>3.5</v>
      </c>
      <c r="D2">
        <v>1.3</v>
      </c>
    </row>
    <row r="3" spans="1:5" x14ac:dyDescent="0.15">
      <c r="A3" t="s">
        <v>171</v>
      </c>
      <c r="B3">
        <v>2.1</v>
      </c>
      <c r="C3">
        <v>1.8</v>
      </c>
      <c r="D3">
        <v>1.9</v>
      </c>
    </row>
    <row r="4" spans="1:5" x14ac:dyDescent="0.15">
      <c r="A4" t="s">
        <v>176</v>
      </c>
      <c r="B4">
        <f>B2-B3</f>
        <v>0</v>
      </c>
      <c r="C4">
        <f t="shared" ref="C4:D4" si="0">C2-C3</f>
        <v>1.7</v>
      </c>
      <c r="D4">
        <f t="shared" si="0"/>
        <v>-0.59999999999999987</v>
      </c>
      <c r="E4">
        <f>SUM(B4:D4)</f>
        <v>1.1000000000000001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28EC-2EA1-45EE-A3B7-995C18D18F75}">
  <dimension ref="A1:O11"/>
  <sheetViews>
    <sheetView workbookViewId="0">
      <selection activeCell="A8" sqref="A8:J11"/>
    </sheetView>
  </sheetViews>
  <sheetFormatPr defaultRowHeight="13.5" x14ac:dyDescent="0.15"/>
  <cols>
    <col min="1" max="1" width="7.125" bestFit="1" customWidth="1"/>
    <col min="4" max="4" width="11" bestFit="1" customWidth="1"/>
    <col min="5" max="5" width="17.25" bestFit="1" customWidth="1"/>
    <col min="6" max="6" width="17.25" customWidth="1"/>
    <col min="9" max="9" width="11" bestFit="1" customWidth="1"/>
    <col min="10" max="10" width="27.625" bestFit="1" customWidth="1"/>
    <col min="11" max="11" width="17.25" customWidth="1"/>
    <col min="14" max="14" width="27.625" bestFit="1" customWidth="1"/>
    <col min="15" max="15" width="13" bestFit="1" customWidth="1"/>
  </cols>
  <sheetData>
    <row r="1" spans="1:15" x14ac:dyDescent="0.15">
      <c r="A1" s="186" t="s">
        <v>177</v>
      </c>
      <c r="B1" s="186" t="s">
        <v>181</v>
      </c>
      <c r="C1" s="186" t="s">
        <v>182</v>
      </c>
      <c r="D1" s="186" t="s">
        <v>183</v>
      </c>
      <c r="E1" s="180" t="s">
        <v>189</v>
      </c>
      <c r="F1" s="180" t="s">
        <v>191</v>
      </c>
      <c r="G1" s="186" t="s">
        <v>184</v>
      </c>
      <c r="H1" s="186" t="s">
        <v>185</v>
      </c>
      <c r="I1" s="186" t="s">
        <v>186</v>
      </c>
      <c r="J1" s="180" t="s">
        <v>190</v>
      </c>
      <c r="K1" s="180" t="s">
        <v>192</v>
      </c>
      <c r="L1" s="186" t="s">
        <v>187</v>
      </c>
      <c r="M1" s="186" t="s">
        <v>188</v>
      </c>
      <c r="N1" s="184" t="s">
        <v>193</v>
      </c>
    </row>
    <row r="2" spans="1:15" x14ac:dyDescent="0.15">
      <c r="A2" s="186" t="s">
        <v>178</v>
      </c>
      <c r="B2" s="186">
        <v>100</v>
      </c>
      <c r="C2" s="186">
        <v>49</v>
      </c>
      <c r="D2" s="187">
        <f>C2/B2</f>
        <v>0.49</v>
      </c>
      <c r="E2" s="181">
        <f>C2/N2</f>
        <v>91.875</v>
      </c>
      <c r="F2" s="182">
        <f>E2/B2</f>
        <v>0.91874999999999996</v>
      </c>
      <c r="G2" s="186">
        <v>20</v>
      </c>
      <c r="H2" s="186">
        <v>15</v>
      </c>
      <c r="I2" s="187">
        <f>H2/G2</f>
        <v>0.75</v>
      </c>
      <c r="J2" s="181">
        <f>H2/N2</f>
        <v>28.125</v>
      </c>
      <c r="K2" s="182">
        <f>J2/G2</f>
        <v>1.40625</v>
      </c>
      <c r="L2" s="186">
        <f>SUM(G2,B2)</f>
        <v>120</v>
      </c>
      <c r="M2" s="186">
        <f>SUM(H2,C2)</f>
        <v>64</v>
      </c>
      <c r="N2" s="185">
        <f>M2/L2</f>
        <v>0.53333333333333333</v>
      </c>
      <c r="O2" s="179"/>
    </row>
    <row r="3" spans="1:15" x14ac:dyDescent="0.15">
      <c r="A3" s="186" t="s">
        <v>179</v>
      </c>
      <c r="B3" s="186">
        <v>20</v>
      </c>
      <c r="C3" s="186">
        <v>1</v>
      </c>
      <c r="D3" s="187">
        <f>C3/B3</f>
        <v>0.05</v>
      </c>
      <c r="E3" s="181">
        <f>C3/N3</f>
        <v>10.90909090909091</v>
      </c>
      <c r="F3" s="182">
        <f>E3/B3</f>
        <v>0.54545454545454553</v>
      </c>
      <c r="G3" s="186">
        <v>100</v>
      </c>
      <c r="H3" s="186">
        <v>10</v>
      </c>
      <c r="I3" s="187">
        <f t="shared" ref="I3:I4" si="0">H3/G3</f>
        <v>0.1</v>
      </c>
      <c r="J3" s="181">
        <f>H3/N3</f>
        <v>109.09090909090909</v>
      </c>
      <c r="K3" s="182">
        <f>J3/G3</f>
        <v>1.0909090909090908</v>
      </c>
      <c r="L3" s="186">
        <f t="shared" ref="L3:L4" si="1">SUM(G3,B3)</f>
        <v>120</v>
      </c>
      <c r="M3" s="186">
        <f>SUM(H3,C3)</f>
        <v>11</v>
      </c>
      <c r="N3" s="185">
        <f t="shared" ref="N3:N4" si="2">M3/L3</f>
        <v>9.166666666666666E-2</v>
      </c>
      <c r="O3" s="179"/>
    </row>
    <row r="4" spans="1:15" x14ac:dyDescent="0.15">
      <c r="A4" s="186" t="s">
        <v>180</v>
      </c>
      <c r="B4" s="186">
        <f>SUM(B2:B3)</f>
        <v>120</v>
      </c>
      <c r="C4" s="186">
        <f>SUM(C2:C3)</f>
        <v>50</v>
      </c>
      <c r="D4" s="187">
        <f>C4/B4</f>
        <v>0.41666666666666669</v>
      </c>
      <c r="E4" s="183">
        <f>SUM(E2:E3)</f>
        <v>102.78409090909091</v>
      </c>
      <c r="F4" s="182">
        <f>E4/B4</f>
        <v>0.85653409090909094</v>
      </c>
      <c r="G4" s="186">
        <f>SUM(G2:G3)</f>
        <v>120</v>
      </c>
      <c r="H4" s="186">
        <v>25</v>
      </c>
      <c r="I4" s="187">
        <f t="shared" si="0"/>
        <v>0.20833333333333334</v>
      </c>
      <c r="J4" s="183">
        <f>SUM(J2:J3)</f>
        <v>137.21590909090909</v>
      </c>
      <c r="K4" s="182">
        <f>J4/G4</f>
        <v>1.1434659090909092</v>
      </c>
      <c r="L4" s="186">
        <f t="shared" si="1"/>
        <v>240</v>
      </c>
      <c r="M4" s="186">
        <f>SUM(H4,C4)</f>
        <v>75</v>
      </c>
      <c r="N4" s="185">
        <f t="shared" si="2"/>
        <v>0.3125</v>
      </c>
      <c r="O4" s="179"/>
    </row>
    <row r="5" spans="1:15" x14ac:dyDescent="0.15">
      <c r="E5" s="178"/>
      <c r="F5" s="178"/>
      <c r="J5" s="178"/>
      <c r="K5" s="178"/>
    </row>
    <row r="8" spans="1:15" x14ac:dyDescent="0.15">
      <c r="A8" s="188" t="s">
        <v>177</v>
      </c>
      <c r="B8" s="188" t="s">
        <v>181</v>
      </c>
      <c r="C8" s="188" t="s">
        <v>182</v>
      </c>
      <c r="D8" s="188" t="s">
        <v>183</v>
      </c>
      <c r="E8" s="188" t="s">
        <v>184</v>
      </c>
      <c r="F8" s="188" t="s">
        <v>185</v>
      </c>
      <c r="G8" s="188" t="s">
        <v>186</v>
      </c>
      <c r="H8" s="188" t="s">
        <v>187</v>
      </c>
      <c r="I8" s="188" t="s">
        <v>188</v>
      </c>
      <c r="J8" s="188" t="s">
        <v>193</v>
      </c>
    </row>
    <row r="9" spans="1:15" x14ac:dyDescent="0.15">
      <c r="A9" s="190" t="s">
        <v>178</v>
      </c>
      <c r="B9" s="190">
        <v>100</v>
      </c>
      <c r="C9" s="190">
        <v>49</v>
      </c>
      <c r="D9" s="191">
        <f>C9/B9</f>
        <v>0.49</v>
      </c>
      <c r="E9" s="190">
        <v>20</v>
      </c>
      <c r="F9" s="190">
        <v>15</v>
      </c>
      <c r="G9" s="191">
        <f>F9/E9</f>
        <v>0.75</v>
      </c>
      <c r="H9" s="190">
        <f>SUM(E9,B9)</f>
        <v>120</v>
      </c>
      <c r="I9" s="190">
        <f>SUM(F9,C9)</f>
        <v>64</v>
      </c>
      <c r="J9" s="191">
        <f>I9/H9</f>
        <v>0.53333333333333333</v>
      </c>
    </row>
    <row r="10" spans="1:15" x14ac:dyDescent="0.15">
      <c r="A10" s="190" t="s">
        <v>179</v>
      </c>
      <c r="B10" s="190">
        <v>20</v>
      </c>
      <c r="C10" s="190">
        <v>1</v>
      </c>
      <c r="D10" s="191">
        <f>C10/B10</f>
        <v>0.05</v>
      </c>
      <c r="E10" s="190">
        <v>100</v>
      </c>
      <c r="F10" s="190">
        <v>10</v>
      </c>
      <c r="G10" s="191">
        <f t="shared" ref="G10:G11" si="3">F10/E10</f>
        <v>0.1</v>
      </c>
      <c r="H10" s="190">
        <f>SUM(E10,B10)</f>
        <v>120</v>
      </c>
      <c r="I10" s="190">
        <f>SUM(F10,C10)</f>
        <v>11</v>
      </c>
      <c r="J10" s="191">
        <f t="shared" ref="J10:J11" si="4">I10/H10</f>
        <v>9.166666666666666E-2</v>
      </c>
    </row>
    <row r="11" spans="1:15" x14ac:dyDescent="0.15">
      <c r="A11" s="188" t="s">
        <v>180</v>
      </c>
      <c r="B11" s="188">
        <f>SUM(B9:B10)</f>
        <v>120</v>
      </c>
      <c r="C11" s="188">
        <f>SUM(C9:C10)</f>
        <v>50</v>
      </c>
      <c r="D11" s="189">
        <f>C11/B11</f>
        <v>0.41666666666666669</v>
      </c>
      <c r="E11" s="188">
        <f>SUM(E9:E10)</f>
        <v>120</v>
      </c>
      <c r="F11" s="188">
        <v>25</v>
      </c>
      <c r="G11" s="189">
        <f t="shared" si="3"/>
        <v>0.20833333333333334</v>
      </c>
      <c r="H11" s="188">
        <f>SUM(E11,B11)</f>
        <v>240</v>
      </c>
      <c r="I11" s="188">
        <f>SUM(F11,C11)</f>
        <v>75</v>
      </c>
      <c r="J11" s="189">
        <f t="shared" si="4"/>
        <v>0.3125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leiji</vt:lpstr>
      <vt:lpstr>提前消费示例</vt:lpstr>
      <vt:lpstr>辛普森悖论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Qian, Qinying</dc:creator>
  <cp:lastModifiedBy>Xiaosong Zhang</cp:lastModifiedBy>
  <dcterms:created xsi:type="dcterms:W3CDTF">2018-01-09T02:05:45Z</dcterms:created>
  <dcterms:modified xsi:type="dcterms:W3CDTF">2020-08-12T15:23:50Z</dcterms:modified>
</cp:coreProperties>
</file>