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itosalas/Downloads/"/>
    </mc:Choice>
  </mc:AlternateContent>
  <xr:revisionPtr revIDLastSave="0" documentId="13_ncr:1_{1D5580C7-4730-EA49-9C44-BF79C71BAC48}" xr6:coauthVersionLast="36" xr6:coauthVersionMax="36" xr10:uidLastSave="{00000000-0000-0000-0000-000000000000}"/>
  <bookViews>
    <workbookView xWindow="12560" yWindow="3860" windowWidth="48060" windowHeight="31540" tabRatio="293" activeTab="1" xr2:uid="{00000000-000D-0000-FFFF-FFFF00000000}"/>
  </bookViews>
  <sheets>
    <sheet name="Simple Model" sheetId="1" r:id="rId1"/>
    <sheet name="Complicated Model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2" l="1"/>
  <c r="B37" i="2"/>
  <c r="B16" i="2"/>
  <c r="Y25" i="2"/>
  <c r="Y15" i="2" s="1"/>
  <c r="X25" i="2"/>
  <c r="X15" i="2" s="1"/>
  <c r="W25" i="2"/>
  <c r="W15" i="2" s="1"/>
  <c r="V25" i="2"/>
  <c r="V15" i="2" s="1"/>
  <c r="U25" i="2"/>
  <c r="U15" i="2" s="1"/>
  <c r="T25" i="2"/>
  <c r="T15" i="2" s="1"/>
  <c r="S25" i="2"/>
  <c r="S15" i="2" s="1"/>
  <c r="R25" i="2"/>
  <c r="R15" i="2" s="1"/>
  <c r="Q25" i="2"/>
  <c r="Q15" i="2" s="1"/>
  <c r="P25" i="2"/>
  <c r="P15" i="2" s="1"/>
  <c r="O25" i="2"/>
  <c r="O15" i="2" s="1"/>
  <c r="N25" i="2"/>
  <c r="N15" i="2" s="1"/>
  <c r="M25" i="2"/>
  <c r="M15" i="2" s="1"/>
  <c r="L25" i="2"/>
  <c r="L15" i="2" s="1"/>
  <c r="K25" i="2"/>
  <c r="K15" i="2" s="1"/>
  <c r="J25" i="2"/>
  <c r="J15" i="2" s="1"/>
  <c r="I25" i="2"/>
  <c r="I15" i="2" s="1"/>
  <c r="H25" i="2"/>
  <c r="H15" i="2" s="1"/>
  <c r="G25" i="2"/>
  <c r="G15" i="2" s="1"/>
  <c r="F25" i="2"/>
  <c r="F15" i="2" s="1"/>
  <c r="E25" i="2"/>
  <c r="E15" i="2" s="1"/>
  <c r="D25" i="2"/>
  <c r="D15" i="2" s="1"/>
  <c r="C25" i="2"/>
  <c r="C15" i="2" s="1"/>
  <c r="B25" i="2"/>
  <c r="B24" i="2"/>
  <c r="C8" i="2"/>
  <c r="C9" i="2"/>
  <c r="B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C5" i="1" l="1"/>
  <c r="B5" i="1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C3" i="1"/>
  <c r="D3" i="1" s="1"/>
  <c r="D5" i="1" s="1"/>
  <c r="D31" i="1"/>
  <c r="N7" i="1" s="1"/>
  <c r="N8" i="1" s="1"/>
  <c r="B7" i="1"/>
  <c r="B8" i="1" s="1"/>
  <c r="R7" i="1"/>
  <c r="R8" i="1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B10" i="2"/>
  <c r="C7" i="2" s="1"/>
  <c r="N16" i="2"/>
  <c r="N17" i="2" s="1"/>
  <c r="B20" i="2"/>
  <c r="C16" i="2"/>
  <c r="C17" i="2" s="1"/>
  <c r="D16" i="2"/>
  <c r="E16" i="2"/>
  <c r="E17" i="2" s="1"/>
  <c r="F16" i="2"/>
  <c r="G16" i="2"/>
  <c r="G17" i="2" s="1"/>
  <c r="H16" i="2"/>
  <c r="I16" i="2"/>
  <c r="I17" i="2" s="1"/>
  <c r="J16" i="2"/>
  <c r="K16" i="2"/>
  <c r="K17" i="2" s="1"/>
  <c r="L16" i="2"/>
  <c r="M16" i="2"/>
  <c r="Y16" i="2"/>
  <c r="X16" i="2"/>
  <c r="W16" i="2"/>
  <c r="V16" i="2"/>
  <c r="V17" i="2" s="1"/>
  <c r="U16" i="2"/>
  <c r="T16" i="2"/>
  <c r="S16" i="2"/>
  <c r="R16" i="2"/>
  <c r="R17" i="2" s="1"/>
  <c r="Q16" i="2"/>
  <c r="Q17" i="2" s="1"/>
  <c r="P16" i="2"/>
  <c r="O16" i="2"/>
  <c r="O17" i="2" s="1"/>
  <c r="B5" i="2"/>
  <c r="H5" i="2" l="1"/>
  <c r="H24" i="2" s="1"/>
  <c r="L5" i="2"/>
  <c r="L24" i="2" s="1"/>
  <c r="D5" i="2"/>
  <c r="D24" i="2" s="1"/>
  <c r="Y17" i="2"/>
  <c r="S17" i="2"/>
  <c r="W17" i="2"/>
  <c r="L17" i="2"/>
  <c r="B12" i="2"/>
  <c r="C10" i="2"/>
  <c r="D7" i="2" s="1"/>
  <c r="E5" i="2"/>
  <c r="E24" i="2" s="1"/>
  <c r="I5" i="2"/>
  <c r="I24" i="2" s="1"/>
  <c r="M5" i="2"/>
  <c r="M24" i="2" s="1"/>
  <c r="T17" i="2"/>
  <c r="P5" i="2"/>
  <c r="P24" i="2" s="1"/>
  <c r="F5" i="2"/>
  <c r="F24" i="2" s="1"/>
  <c r="J5" i="2"/>
  <c r="J24" i="2" s="1"/>
  <c r="M17" i="2"/>
  <c r="D17" i="2"/>
  <c r="C5" i="2"/>
  <c r="C24" i="2" s="1"/>
  <c r="G5" i="2"/>
  <c r="G24" i="2" s="1"/>
  <c r="K5" i="2"/>
  <c r="K24" i="2" s="1"/>
  <c r="P17" i="2"/>
  <c r="U17" i="2"/>
  <c r="X17" i="2"/>
  <c r="O5" i="2"/>
  <c r="O24" i="2" s="1"/>
  <c r="H17" i="2"/>
  <c r="V7" i="1"/>
  <c r="V8" i="1" s="1"/>
  <c r="J7" i="1"/>
  <c r="J8" i="1" s="1"/>
  <c r="F7" i="1"/>
  <c r="F8" i="1" s="1"/>
  <c r="N5" i="2"/>
  <c r="N24" i="2" s="1"/>
  <c r="E3" i="1"/>
  <c r="E5" i="1" s="1"/>
  <c r="B9" i="1"/>
  <c r="B10" i="1" s="1"/>
  <c r="R4" i="2"/>
  <c r="Q5" i="2"/>
  <c r="Q24" i="2" s="1"/>
  <c r="J17" i="2"/>
  <c r="F17" i="2"/>
  <c r="B17" i="2"/>
  <c r="B22" i="2" s="1"/>
  <c r="Y7" i="1"/>
  <c r="Y8" i="1" s="1"/>
  <c r="U7" i="1"/>
  <c r="U8" i="1" s="1"/>
  <c r="Q7" i="1"/>
  <c r="Q8" i="1" s="1"/>
  <c r="M7" i="1"/>
  <c r="M8" i="1" s="1"/>
  <c r="I7" i="1"/>
  <c r="I8" i="1" s="1"/>
  <c r="E7" i="1"/>
  <c r="E8" i="1" s="1"/>
  <c r="X7" i="1"/>
  <c r="X8" i="1" s="1"/>
  <c r="T7" i="1"/>
  <c r="T8" i="1" s="1"/>
  <c r="P7" i="1"/>
  <c r="P8" i="1" s="1"/>
  <c r="L7" i="1"/>
  <c r="L8" i="1" s="1"/>
  <c r="H7" i="1"/>
  <c r="H8" i="1" s="1"/>
  <c r="D7" i="1"/>
  <c r="D8" i="1" s="1"/>
  <c r="W7" i="1"/>
  <c r="W8" i="1" s="1"/>
  <c r="S7" i="1"/>
  <c r="S8" i="1" s="1"/>
  <c r="O7" i="1"/>
  <c r="O8" i="1" s="1"/>
  <c r="K7" i="1"/>
  <c r="K8" i="1" s="1"/>
  <c r="G7" i="1"/>
  <c r="G8" i="1" s="1"/>
  <c r="C7" i="1"/>
  <c r="C8" i="1" s="1"/>
  <c r="C9" i="1" s="1"/>
  <c r="D8" i="2" l="1"/>
  <c r="D10" i="2" s="1"/>
  <c r="C12" i="2"/>
  <c r="C19" i="2" s="1"/>
  <c r="C22" i="2"/>
  <c r="S4" i="2"/>
  <c r="R5" i="2"/>
  <c r="R24" i="2" s="1"/>
  <c r="D9" i="1"/>
  <c r="B19" i="2"/>
  <c r="C20" i="2" s="1"/>
  <c r="C10" i="1"/>
  <c r="E9" i="1"/>
  <c r="F3" i="1"/>
  <c r="F5" i="1" s="1"/>
  <c r="D20" i="2" l="1"/>
  <c r="E7" i="2"/>
  <c r="D22" i="2"/>
  <c r="E8" i="2"/>
  <c r="D12" i="2"/>
  <c r="D19" i="2" s="1"/>
  <c r="D10" i="1"/>
  <c r="E10" i="1" s="1"/>
  <c r="G3" i="1"/>
  <c r="G5" i="1" s="1"/>
  <c r="F9" i="1"/>
  <c r="T4" i="2"/>
  <c r="S5" i="2"/>
  <c r="S24" i="2" s="1"/>
  <c r="E20" i="2" l="1"/>
  <c r="E10" i="2"/>
  <c r="F8" i="2" s="1"/>
  <c r="G9" i="1"/>
  <c r="H3" i="1"/>
  <c r="H5" i="1" s="1"/>
  <c r="F10" i="1"/>
  <c r="U4" i="2"/>
  <c r="T5" i="2"/>
  <c r="T24" i="2" s="1"/>
  <c r="F7" i="2" l="1"/>
  <c r="F10" i="2" s="1"/>
  <c r="G7" i="2" s="1"/>
  <c r="E22" i="2"/>
  <c r="E12" i="2"/>
  <c r="E19" i="2" s="1"/>
  <c r="F20" i="2" s="1"/>
  <c r="G10" i="1"/>
  <c r="V4" i="2"/>
  <c r="U5" i="2"/>
  <c r="U24" i="2" s="1"/>
  <c r="H9" i="1"/>
  <c r="I3" i="1"/>
  <c r="I5" i="1" s="1"/>
  <c r="F12" i="2" l="1"/>
  <c r="F19" i="2" s="1"/>
  <c r="G20" i="2" s="1"/>
  <c r="G8" i="2"/>
  <c r="G10" i="2" s="1"/>
  <c r="H7" i="2" s="1"/>
  <c r="F22" i="2"/>
  <c r="I9" i="1"/>
  <c r="J3" i="1"/>
  <c r="J5" i="1" s="1"/>
  <c r="W4" i="2"/>
  <c r="V5" i="2"/>
  <c r="V24" i="2" s="1"/>
  <c r="H10" i="1"/>
  <c r="G12" i="2" l="1"/>
  <c r="G19" i="2" s="1"/>
  <c r="H20" i="2" s="1"/>
  <c r="G22" i="2"/>
  <c r="H8" i="2"/>
  <c r="H10" i="2"/>
  <c r="I8" i="2" s="1"/>
  <c r="I10" i="1"/>
  <c r="X4" i="2"/>
  <c r="W5" i="2"/>
  <c r="W24" i="2" s="1"/>
  <c r="K3" i="1"/>
  <c r="K5" i="1" s="1"/>
  <c r="J9" i="1"/>
  <c r="H12" i="2" l="1"/>
  <c r="H19" i="2" s="1"/>
  <c r="I20" i="2" s="1"/>
  <c r="I7" i="2"/>
  <c r="I10" i="2" s="1"/>
  <c r="H22" i="2"/>
  <c r="J10" i="1"/>
  <c r="K9" i="1"/>
  <c r="L3" i="1"/>
  <c r="L5" i="1" s="1"/>
  <c r="Y4" i="2"/>
  <c r="Y5" i="2" s="1"/>
  <c r="Y24" i="2" s="1"/>
  <c r="X5" i="2"/>
  <c r="X24" i="2" s="1"/>
  <c r="K10" i="1" l="1"/>
  <c r="J8" i="2"/>
  <c r="I12" i="2"/>
  <c r="I19" i="2" s="1"/>
  <c r="J20" i="2" s="1"/>
  <c r="J7" i="2"/>
  <c r="I22" i="2"/>
  <c r="L9" i="1"/>
  <c r="L10" i="1" s="1"/>
  <c r="M3" i="1"/>
  <c r="M5" i="1" s="1"/>
  <c r="J10" i="2" l="1"/>
  <c r="M9" i="1"/>
  <c r="M10" i="1" s="1"/>
  <c r="N3" i="1"/>
  <c r="N5" i="1" s="1"/>
  <c r="O3" i="1" l="1"/>
  <c r="O5" i="1" s="1"/>
  <c r="N9" i="1"/>
  <c r="N10" i="1" s="1"/>
  <c r="K7" i="2"/>
  <c r="J12" i="2"/>
  <c r="J19" i="2" s="1"/>
  <c r="K20" i="2" s="1"/>
  <c r="K8" i="2"/>
  <c r="J22" i="2"/>
  <c r="K10" i="2" l="1"/>
  <c r="O9" i="1"/>
  <c r="O10" i="1" s="1"/>
  <c r="P3" i="1"/>
  <c r="P5" i="1" s="1"/>
  <c r="P9" i="1" l="1"/>
  <c r="P10" i="1" s="1"/>
  <c r="Q3" i="1"/>
  <c r="Q5" i="1" s="1"/>
  <c r="K12" i="2"/>
  <c r="K19" i="2" s="1"/>
  <c r="L20" i="2" s="1"/>
  <c r="K22" i="2"/>
  <c r="L7" i="2"/>
  <c r="L8" i="2"/>
  <c r="L10" i="2" l="1"/>
  <c r="M7" i="2" s="1"/>
  <c r="Q9" i="1"/>
  <c r="Q10" i="1" s="1"/>
  <c r="R3" i="1"/>
  <c r="R5" i="1" s="1"/>
  <c r="L22" i="2" l="1"/>
  <c r="M8" i="2"/>
  <c r="M10" i="2" s="1"/>
  <c r="L12" i="2"/>
  <c r="L19" i="2" s="1"/>
  <c r="M20" i="2" s="1"/>
  <c r="S3" i="1"/>
  <c r="S5" i="1" s="1"/>
  <c r="R9" i="1"/>
  <c r="R10" i="1" s="1"/>
  <c r="N8" i="2" l="1"/>
  <c r="M12" i="2"/>
  <c r="M19" i="2" s="1"/>
  <c r="N20" i="2" s="1"/>
  <c r="M22" i="2"/>
  <c r="N7" i="2"/>
  <c r="S9" i="1"/>
  <c r="S10" i="1" s="1"/>
  <c r="T3" i="1"/>
  <c r="T5" i="1" s="1"/>
  <c r="N10" i="2" l="1"/>
  <c r="T9" i="1"/>
  <c r="T10" i="1" s="1"/>
  <c r="U3" i="1"/>
  <c r="U5" i="1" s="1"/>
  <c r="U9" i="1" l="1"/>
  <c r="U10" i="1" s="1"/>
  <c r="V3" i="1"/>
  <c r="V5" i="1" s="1"/>
  <c r="N12" i="2"/>
  <c r="N19" i="2" s="1"/>
  <c r="O20" i="2" s="1"/>
  <c r="O8" i="2"/>
  <c r="O7" i="2"/>
  <c r="N22" i="2"/>
  <c r="O10" i="2" l="1"/>
  <c r="O12" i="2" s="1"/>
  <c r="O19" i="2" s="1"/>
  <c r="P20" i="2" s="1"/>
  <c r="W3" i="1"/>
  <c r="W5" i="1" s="1"/>
  <c r="V9" i="1"/>
  <c r="V10" i="1" s="1"/>
  <c r="O22" i="2" l="1"/>
  <c r="P8" i="2"/>
  <c r="P7" i="2"/>
  <c r="W9" i="1"/>
  <c r="W10" i="1" s="1"/>
  <c r="X3" i="1"/>
  <c r="X5" i="1" s="1"/>
  <c r="P10" i="2" l="1"/>
  <c r="Q8" i="2" s="1"/>
  <c r="X9" i="1"/>
  <c r="X10" i="1" s="1"/>
  <c r="Y3" i="1"/>
  <c r="P12" i="2" l="1"/>
  <c r="P19" i="2" s="1"/>
  <c r="Q20" i="2" s="1"/>
  <c r="Q7" i="2"/>
  <c r="P22" i="2"/>
  <c r="Q10" i="2"/>
  <c r="Q22" i="2" s="1"/>
  <c r="Y5" i="1"/>
  <c r="Y9" i="1" s="1"/>
  <c r="Y10" i="1" s="1"/>
  <c r="R7" i="2" l="1"/>
  <c r="R8" i="2"/>
  <c r="Q12" i="2"/>
  <c r="Q19" i="2" s="1"/>
  <c r="R20" i="2" s="1"/>
  <c r="R10" i="2" l="1"/>
  <c r="S7" i="2" s="1"/>
  <c r="S8" i="2" l="1"/>
  <c r="S10" i="2" s="1"/>
  <c r="T7" i="2" s="1"/>
  <c r="R22" i="2"/>
  <c r="R12" i="2"/>
  <c r="R19" i="2" s="1"/>
  <c r="S20" i="2" s="1"/>
  <c r="T8" i="2" l="1"/>
  <c r="T10" i="2" s="1"/>
  <c r="S22" i="2"/>
  <c r="S12" i="2"/>
  <c r="S19" i="2" s="1"/>
  <c r="T20" i="2" s="1"/>
  <c r="U7" i="2" l="1"/>
  <c r="T12" i="2"/>
  <c r="T19" i="2" s="1"/>
  <c r="U20" i="2" s="1"/>
  <c r="U8" i="2"/>
  <c r="T22" i="2"/>
  <c r="U10" i="2" l="1"/>
  <c r="V7" i="2" s="1"/>
  <c r="V8" i="2" l="1"/>
  <c r="V10" i="2" s="1"/>
  <c r="U22" i="2"/>
  <c r="U12" i="2"/>
  <c r="U19" i="2" s="1"/>
  <c r="V20" i="2" s="1"/>
  <c r="W7" i="2" l="1"/>
  <c r="V12" i="2"/>
  <c r="V19" i="2" s="1"/>
  <c r="W20" i="2" s="1"/>
  <c r="W8" i="2"/>
  <c r="V22" i="2"/>
  <c r="W10" i="2" l="1"/>
  <c r="W12" i="2" s="1"/>
  <c r="W19" i="2" s="1"/>
  <c r="X20" i="2" s="1"/>
  <c r="X7" i="2" l="1"/>
  <c r="W22" i="2"/>
  <c r="X8" i="2"/>
  <c r="X10" i="2" l="1"/>
  <c r="Y7" i="2" s="1"/>
  <c r="X22" i="2" l="1"/>
  <c r="X12" i="2"/>
  <c r="X19" i="2" s="1"/>
  <c r="Y20" i="2" s="1"/>
  <c r="Y8" i="2"/>
  <c r="Y10" i="2" s="1"/>
  <c r="Y12" i="2" l="1"/>
  <c r="Y19" i="2" s="1"/>
  <c r="Y22" i="2"/>
</calcChain>
</file>

<file path=xl/sharedStrings.xml><?xml version="1.0" encoding="utf-8"?>
<sst xmlns="http://schemas.openxmlformats.org/spreadsheetml/2006/main" count="91" uniqueCount="57">
  <si>
    <t>Customers</t>
  </si>
  <si>
    <t>May</t>
  </si>
  <si>
    <t>June</t>
  </si>
  <si>
    <t>July</t>
  </si>
  <si>
    <t>Total Customers</t>
  </si>
  <si>
    <t>Employees</t>
  </si>
  <si>
    <t>Salaries + Benefits</t>
  </si>
  <si>
    <t>Key Assumptions</t>
  </si>
  <si>
    <t>Total Costs</t>
  </si>
  <si>
    <t>Fixed Monthly Costs (rents etc.)</t>
  </si>
  <si>
    <t>Profit (Loss)</t>
  </si>
  <si>
    <t>Initial Funding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</si>
  <si>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</si>
  <si>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</si>
  <si>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</si>
  <si>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</si>
  <si>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</si>
  <si>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</si>
  <si>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</si>
  <si>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</si>
  <si>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</si>
  <si>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Annual variable cost per employee (fully loaded)</t>
  </si>
  <si>
    <t>Monthly Variable Cost per employee (fully loaded)</t>
  </si>
  <si>
    <t>Current Customers</t>
  </si>
  <si>
    <t>Lost to Churn</t>
  </si>
  <si>
    <t>New Customers</t>
  </si>
  <si>
    <t>Increase in new singups each month</t>
  </si>
  <si>
    <t>Average Revenue per customer</t>
  </si>
  <si>
    <t>Average customer lifetime in months</t>
  </si>
  <si>
    <t>% Non-renewing custs / month (churn)</t>
  </si>
  <si>
    <t>Monthly revenue</t>
  </si>
  <si>
    <t>Fixed Costs</t>
  </si>
  <si>
    <t>Monthly Marketing Costs</t>
  </si>
  <si>
    <t>Change in Cash</t>
  </si>
  <si>
    <t>Checking account</t>
  </si>
  <si>
    <t>Cost per cust</t>
  </si>
  <si>
    <t>Cust Acquisiton Cost</t>
  </si>
  <si>
    <t>Lifetime Customer Revenue</t>
  </si>
  <si>
    <t>https://docs.google.com/spreadsheet/ccc?key=0AkxZrw3662U_dEhQa0Y4T3c5RU5mcGd6N0twYXhLZWc&amp;authkey=CN_dm8wH&amp;hl=en&amp;authkey=CN_dm8wH#gid=0</t>
  </si>
  <si>
    <t>Simplistic: Paid Engine of Growth</t>
  </si>
  <si>
    <t>Simplistic Model: Sticky Engine of Growth</t>
  </si>
  <si>
    <t/>
  </si>
  <si>
    <t>Checking Account</t>
  </si>
  <si>
    <t>Monthly % growth</t>
  </si>
  <si>
    <t>Aug</t>
  </si>
  <si>
    <t>Sep</t>
  </si>
  <si>
    <t>Oct</t>
  </si>
  <si>
    <t>Nov</t>
  </si>
  <si>
    <t>Dec</t>
  </si>
  <si>
    <t>Change in month churn each month</t>
  </si>
  <si>
    <t>Product Price</t>
  </si>
  <si>
    <t>Revenue this month</t>
  </si>
  <si>
    <t>Number of employees</t>
  </si>
  <si>
    <t>Customers Per Employee</t>
  </si>
  <si>
    <t>Salaries</t>
  </si>
  <si>
    <t>Average Momthly Salary</t>
  </si>
  <si>
    <t>Monthly Fixed Costs (Rent/Etc)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</si>
</sst>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8" formatCode="_(&quot;$&quot;* #,##0_);_(&quot;$&quot;* \(#,##0\);_(&quot;$&quot;* &quot;-&quot;??_);_(@_)"/>
    <numFmt numFmtId="181" formatCode="_(* #,##0_);_(* \(#,##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scheme val="minor"/>
    </font>
    <font>
      <sz val="16"/>
      <color rgb="FF000000"/>
      <name val="Calibri"/>
      <scheme val="minor"/>
    </font>
    <font>
      <sz val="14"/>
      <color rgb="FF000000"/>
      <name val="Calibri"/>
      <scheme val="minor"/>
    </font>
    <font>
      <sz val="14"/>
      <color theme="1"/>
      <name val="Calibri"/>
      <scheme val="minor"/>
    </font>
    <font>
      <b/>
      <sz val="20"/>
      <color theme="1"/>
      <name val="Calibri"/>
      <scheme val="minor"/>
    </font>
    <font>
      <b/>
      <sz val="2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 style="double">
        <color auto="1"/>
      </right>
      <top/>
      <bottom/>
      <diagonal/>
    </border>
  </borders>
  <cellStyleXfs count="109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6" fontId="0" fillId="0" borderId="0" xfId="0" applyNumberFormat="1"/>
    <xf numFmtId="9" fontId="0" fillId="0" borderId="0" xfId="0" applyNumberFormat="1"/>
    <xf numFmtId="42" fontId="0" fillId="0" borderId="0" xfId="0" applyNumberFormat="1"/>
    <xf numFmtId="42" fontId="0" fillId="0" borderId="0" xfId="1" applyNumberFormat="1" applyFont="1"/>
    <xf numFmtId="0" fontId="0" fillId="0" borderId="0" xfId="0" applyAlignment="1">
      <alignment wrapText="1"/>
    </xf>
    <xf numFmtId="164" fontId="0" fillId="0" borderId="0" xfId="1" applyNumberFormat="1" applyFont="1"/>
    <xf numFmtId="0" fontId="3" fillId="0" borderId="0" xfId="106"/>
    <xf numFmtId="0" fontId="0" fillId="0" borderId="0" xfId="0" quotePrefix="1"/>
    <xf numFmtId="0" fontId="8" fillId="0" borderId="0" xfId="0" applyFont="1"/>
    <xf numFmtId="0" fontId="9" fillId="0" borderId="0" xfId="0" applyFont="1"/>
    <xf numFmtId="1" fontId="9" fillId="0" borderId="0" xfId="0" applyNumberFormat="1" applyFont="1"/>
    <xf numFmtId="9" fontId="9" fillId="0" borderId="0" xfId="107" applyFont="1"/>
    <xf numFmtId="6" fontId="9" fillId="0" borderId="0" xfId="0" applyNumberFormat="1" applyFont="1"/>
    <xf numFmtId="8" fontId="9" fillId="0" borderId="0" xfId="0" applyNumberFormat="1" applyFont="1"/>
    <xf numFmtId="0" fontId="10" fillId="0" borderId="0" xfId="0" applyFont="1"/>
    <xf numFmtId="0" fontId="11" fillId="0" borderId="0" xfId="0" applyFont="1"/>
    <xf numFmtId="0" fontId="9" fillId="0" borderId="1" xfId="0" applyFont="1" applyBorder="1"/>
    <xf numFmtId="1" fontId="9" fillId="0" borderId="1" xfId="0" applyNumberFormat="1" applyFont="1" applyBorder="1"/>
    <xf numFmtId="9" fontId="9" fillId="0" borderId="1" xfId="107" applyFont="1" applyBorder="1"/>
    <xf numFmtId="6" fontId="9" fillId="0" borderId="1" xfId="0" applyNumberFormat="1" applyFont="1" applyBorder="1"/>
    <xf numFmtId="0" fontId="9" fillId="2" borderId="0" xfId="0" applyFont="1" applyFill="1"/>
    <xf numFmtId="0" fontId="9" fillId="2" borderId="1" xfId="0" applyFont="1" applyFill="1" applyBorder="1"/>
    <xf numFmtId="9" fontId="0" fillId="0" borderId="0" xfId="107" applyFont="1"/>
    <xf numFmtId="168" fontId="0" fillId="0" borderId="0" xfId="1" applyNumberFormat="1" applyFont="1"/>
    <xf numFmtId="1" fontId="0" fillId="0" borderId="0" xfId="1" applyNumberFormat="1" applyFont="1"/>
    <xf numFmtId="181" fontId="0" fillId="0" borderId="0" xfId="108" applyNumberFormat="1" applyFont="1"/>
  </cellXfs>
  <cellStyles count="109">
    <cellStyle name="Comma" xfId="108" builtinId="3"/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/>
    <cellStyle name="Normal" xfId="0" builtinId="0"/>
    <cellStyle name="Percent" xfId="10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395550998410581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Model'!$A$10</c:f>
              <c:strCache>
                <c:ptCount val="1"/>
                <c:pt idx="0">
                  <c:v>Checking Account</c:v>
                </c:pt>
              </c:strCache>
            </c:strRef>
          </c:tx>
          <c:marker>
            <c:symbol val="none"/>
          </c:marker>
          <c:val>
            <c:numRef>
              <c:f>'Simple Model'!$B$10:$Y$10</c:f>
              <c:numCache>
                <c:formatCode>"$"#,##0_);[Red]\("$"#,##0\)</c:formatCode>
                <c:ptCount val="24"/>
                <c:pt idx="0">
                  <c:v>52333.333333333336</c:v>
                </c:pt>
                <c:pt idx="1">
                  <c:v>50916.666666666672</c:v>
                </c:pt>
                <c:pt idx="2">
                  <c:v>51375.000000000007</c:v>
                </c:pt>
                <c:pt idx="3">
                  <c:v>52958.333333333343</c:v>
                </c:pt>
                <c:pt idx="4">
                  <c:v>53075.000000000007</c:v>
                </c:pt>
                <c:pt idx="5">
                  <c:v>53664.166666666679</c:v>
                </c:pt>
                <c:pt idx="6">
                  <c:v>57230.083333333343</c:v>
                </c:pt>
                <c:pt idx="7">
                  <c:v>64665.775000000016</c:v>
                </c:pt>
                <c:pt idx="8">
                  <c:v>77132.174166666679</c:v>
                </c:pt>
                <c:pt idx="9">
                  <c:v>86691.942333333354</c:v>
                </c:pt>
                <c:pt idx="10">
                  <c:v>95863.664133333354</c:v>
                </c:pt>
                <c:pt idx="11">
                  <c:v>95966.697213333377</c:v>
                </c:pt>
                <c:pt idx="12">
                  <c:v>97430.033601333402</c:v>
                </c:pt>
                <c:pt idx="13">
                  <c:v>92159.868614733423</c:v>
                </c:pt>
                <c:pt idx="14">
                  <c:v>87301.19537880343</c:v>
                </c:pt>
                <c:pt idx="15">
                  <c:v>82874.588481076935</c:v>
                </c:pt>
                <c:pt idx="16">
                  <c:v>78901.651238464125</c:v>
                </c:pt>
                <c:pt idx="17">
                  <c:v>75405.067133720673</c:v>
                </c:pt>
                <c:pt idx="18">
                  <c:v>72408.653823740067</c:v>
                </c:pt>
                <c:pt idx="19">
                  <c:v>69937.419848260412</c:v>
                </c:pt>
                <c:pt idx="20">
                  <c:v>68017.624174006763</c:v>
                </c:pt>
                <c:pt idx="21">
                  <c:v>66676.838716040453</c:v>
                </c:pt>
                <c:pt idx="22">
                  <c:v>65944.013985175829</c:v>
                </c:pt>
                <c:pt idx="23">
                  <c:v>65849.548017767986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C-5A4E-B3D4-BED0A5E24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0499984"/>
        <c:axId val="-110499456"/>
      </c:lineChart>
      <c:catAx>
        <c:axId val="-11049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10499456"/>
        <c:crosses val="autoZero"/>
        <c:auto val="1"/>
        <c:lblAlgn val="ctr"/>
        <c:lblOffset val="100"/>
        <c:noMultiLvlLbl val="0"/>
      </c:catAx>
      <c:valAx>
        <c:axId val="-11049945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-110499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3740824769785"/>
          <c:y val="0.13493333333333299"/>
          <c:w val="0.63637216958049703"/>
          <c:h val="0.81164472440944901"/>
        </c:manualLayout>
      </c:layout>
      <c:lineChart>
        <c:grouping val="standard"/>
        <c:varyColors val="0"/>
        <c:ser>
          <c:idx val="0"/>
          <c:order val="0"/>
          <c:tx>
            <c:strRef>
              <c:f>'Complicated Model'!$A$20</c:f>
              <c:strCache>
                <c:ptCount val="1"/>
                <c:pt idx="0">
                  <c:v>Checking account</c:v>
                </c:pt>
              </c:strCache>
            </c:strRef>
          </c:tx>
          <c:marker>
            <c:symbol val="none"/>
          </c:marker>
          <c:val>
            <c:numRef>
              <c:f>'Complicated Model'!$B$20:$Y$20</c:f>
              <c:numCache>
                <c:formatCode>"$"#,##0_);[Red]\("$"#,##0\)</c:formatCode>
                <c:ptCount val="24"/>
                <c:pt idx="0">
                  <c:v>100000</c:v>
                </c:pt>
                <c:pt idx="1">
                  <c:v>78500</c:v>
                </c:pt>
                <c:pt idx="2">
                  <c:v>60287.5</c:v>
                </c:pt>
                <c:pt idx="3">
                  <c:v>44635.001250000001</c:v>
                </c:pt>
                <c:pt idx="4">
                  <c:v>31020.051758877496</c:v>
                </c:pt>
                <c:pt idx="5">
                  <c:v>19066.770549566696</c:v>
                </c:pt>
                <c:pt idx="6">
                  <c:v>8504.8058528567053</c:v>
                </c:pt>
                <c:pt idx="7">
                  <c:v>-859.65857130982477</c:v>
                </c:pt>
                <c:pt idx="8">
                  <c:v>-9164.5153168093384</c:v>
                </c:pt>
                <c:pt idx="9">
                  <c:v>-16506.476041442376</c:v>
                </c:pt>
                <c:pt idx="10">
                  <c:v>-22951.678268267093</c:v>
                </c:pt>
                <c:pt idx="11">
                  <c:v>-28543.359576619365</c:v>
                </c:pt>
                <c:pt idx="12">
                  <c:v>-33307.43977364117</c:v>
                </c:pt>
                <c:pt idx="13">
                  <c:v>-37256.601834944144</c:v>
                </c:pt>
                <c:pt idx="14">
                  <c:v>-40393.289301703335</c:v>
                </c:pt>
                <c:pt idx="15">
                  <c:v>-42711.917149807887</c:v>
                </c:pt>
                <c:pt idx="16">
                  <c:v>-44200.508531349769</c:v>
                </c:pt>
                <c:pt idx="17">
                  <c:v>-44841.910116546831</c:v>
                </c:pt>
                <c:pt idx="18">
                  <c:v>-44614.696447113965</c:v>
                </c:pt>
                <c:pt idx="19">
                  <c:v>-43493.843538698711</c:v>
                </c:pt>
                <c:pt idx="20">
                  <c:v>-41451.230340672759</c:v>
                </c:pt>
                <c:pt idx="21">
                  <c:v>-38456.011076127332</c:v>
                </c:pt>
                <c:pt idx="22">
                  <c:v>-34474.890197318804</c:v>
                </c:pt>
                <c:pt idx="23">
                  <c:v>-29472.323476178324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7-C84F-8F06-E43E708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0474848"/>
        <c:axId val="-110472528"/>
      </c:lineChart>
      <c:catAx>
        <c:axId val="-11047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10472528"/>
        <c:crosses val="autoZero"/>
        <c:auto val="1"/>
        <c:lblAlgn val="ctr"/>
        <c:lblOffset val="100"/>
        <c:noMultiLvlLbl val="0"/>
      </c:catAx>
      <c:valAx>
        <c:axId val="-110472528"/>
        <c:scaling>
          <c:orientation val="minMax"/>
          <c:max val="300000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-110474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'Complicated Model'!$B$10:$Y$10</c:f>
              <c:numCache>
                <c:formatCode>0</c:formatCode>
                <c:ptCount val="24"/>
                <c:pt idx="0">
                  <c:v>1000</c:v>
                </c:pt>
                <c:pt idx="1">
                  <c:v>1775</c:v>
                </c:pt>
                <c:pt idx="2">
                  <c:v>2389.2224999999999</c:v>
                </c:pt>
                <c:pt idx="3">
                  <c:v>2888.2512241949998</c:v>
                </c:pt>
                <c:pt idx="4">
                  <c:v>3304.6756423753777</c:v>
                </c:pt>
                <c:pt idx="5">
                  <c:v>3661.9651856200021</c:v>
                </c:pt>
                <c:pt idx="6">
                  <c:v>3977.1466152163266</c:v>
                </c:pt>
                <c:pt idx="7">
                  <c:v>4262.6666513318414</c:v>
                </c:pt>
                <c:pt idx="8">
                  <c:v>4527.6962411976938</c:v>
                </c:pt>
                <c:pt idx="9">
                  <c:v>4779.0496576440883</c:v>
                </c:pt>
                <c:pt idx="10">
                  <c:v>5021.8361981322896</c:v>
                </c:pt>
                <c:pt idx="11">
                  <c:v>5259.9250859832709</c:v>
                </c:pt>
                <c:pt idx="12">
                  <c:v>5496.2790854049972</c:v>
                </c:pt>
                <c:pt idx="13">
                  <c:v>5733.1952972841718</c:v>
                </c:pt>
                <c:pt idx="14">
                  <c:v>5972.4799516720395</c:v>
                </c:pt>
                <c:pt idx="15">
                  <c:v>6215.5760003776495</c:v>
                </c:pt>
                <c:pt idx="16">
                  <c:v>6463.6567701575714</c:v>
                </c:pt>
                <c:pt idx="17">
                  <c:v>6717.6950803015825</c:v>
                </c:pt>
                <c:pt idx="18">
                  <c:v>6978.5145298173302</c:v>
                </c:pt>
                <c:pt idx="19">
                  <c:v>7246.8277607342097</c:v>
                </c:pt>
                <c:pt idx="20">
                  <c:v>7523.2651609619952</c:v>
                </c:pt>
                <c:pt idx="21">
                  <c:v>7808.3965150639451</c:v>
                </c:pt>
                <c:pt idx="22">
                  <c:v>8102.7474286442848</c:v>
                </c:pt>
                <c:pt idx="23">
                  <c:v>8406.811861647253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F-2949-BF63-46F14364E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566415"/>
        <c:axId val="1009568095"/>
      </c:lineChart>
      <c:catAx>
        <c:axId val="100956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68095"/>
        <c:crosses val="autoZero"/>
        <c:auto val="1"/>
        <c:lblAlgn val="ctr"/>
        <c:lblOffset val="100"/>
        <c:noMultiLvlLbl val="0"/>
      </c:catAx>
      <c:valAx>
        <c:axId val="100956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6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11</xdr:row>
      <xdr:rowOff>12700</xdr:rowOff>
    </xdr:from>
    <xdr:to>
      <xdr:col>25</xdr:col>
      <xdr:colOff>38100</xdr:colOff>
      <xdr:row>22</xdr:row>
      <xdr:rowOff>279400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635000</xdr:colOff>
      <xdr:row>25</xdr:row>
      <xdr:rowOff>114300</xdr:rowOff>
    </xdr:from>
    <xdr:to>
      <xdr:col>19</xdr:col>
      <xdr:colOff>762000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</xdr:colOff>
      <xdr:row>25</xdr:row>
      <xdr:rowOff>69850</xdr:rowOff>
    </xdr:from>
    <xdr:to>
      <xdr:col>10</xdr:col>
      <xdr:colOff>88900</xdr:colOff>
      <xdr:row>38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96D60D-A2BF-DE42-93E6-E9123856F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ocs.google.com/spreadsheet/ccc?key=0AkxZrw3662U_dEhQa0Y4T3c5RU5mcGd6N0twYXhLZWc&amp;authkey=CN_dm8wH&amp;hl=en&amp;authkey=CN_dm8w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workbookViewId="0">
      <selection activeCell="V28" sqref="V28"/>
    </sheetView>
  </sheetViews>
  <sheetFormatPr baseColWidth="10" defaultRowHeight="19" x14ac:dyDescent="0.25"/>
  <cols>
    <col min="1" max="1" width="31.83203125" style="14" customWidth="1"/>
    <col min="2" max="25" width="10" style="14" customWidth="1"/>
    <col min="26" max="16384" width="10.83203125" style="14"/>
  </cols>
  <sheetData>
    <row r="1" spans="1:25" ht="23" customHeight="1" x14ac:dyDescent="0.3">
      <c r="A1" s="20" t="s">
        <v>39</v>
      </c>
      <c r="B1" s="13"/>
      <c r="C1" s="13"/>
      <c r="D1" s="13"/>
      <c r="E1" s="13"/>
      <c r="F1" s="13"/>
      <c r="G1" s="13"/>
      <c r="H1" s="13"/>
      <c r="I1" s="13"/>
    </row>
    <row r="2" spans="1:25" ht="23" customHeight="1" x14ac:dyDescent="0.25">
      <c r="B2" s="25" t="s">
        <v>17</v>
      </c>
      <c r="C2" s="25" t="s">
        <v>18</v>
      </c>
      <c r="D2" s="25" t="s">
        <v>19</v>
      </c>
      <c r="E2" s="25" t="s">
        <v>20</v>
      </c>
      <c r="F2" s="25" t="s">
        <v>1</v>
      </c>
      <c r="G2" s="25" t="s">
        <v>2</v>
      </c>
      <c r="H2" s="25" t="s">
        <v>3</v>
      </c>
      <c r="I2" s="25" t="s">
        <v>44</v>
      </c>
      <c r="J2" s="25" t="s">
        <v>45</v>
      </c>
      <c r="K2" s="25" t="s">
        <v>46</v>
      </c>
      <c r="L2" s="25" t="s">
        <v>47</v>
      </c>
      <c r="M2" s="26" t="s">
        <v>48</v>
      </c>
      <c r="N2" s="25" t="s">
        <v>17</v>
      </c>
      <c r="O2" s="25" t="s">
        <v>18</v>
      </c>
      <c r="P2" s="25" t="s">
        <v>19</v>
      </c>
      <c r="Q2" s="25" t="s">
        <v>20</v>
      </c>
      <c r="R2" s="25" t="s">
        <v>1</v>
      </c>
      <c r="S2" s="25" t="s">
        <v>2</v>
      </c>
      <c r="T2" s="25" t="s">
        <v>3</v>
      </c>
      <c r="U2" s="25" t="s">
        <v>44</v>
      </c>
      <c r="V2" s="25" t="s">
        <v>45</v>
      </c>
      <c r="W2" s="25" t="s">
        <v>46</v>
      </c>
      <c r="X2" s="25" t="s">
        <v>47</v>
      </c>
      <c r="Y2" s="26" t="s">
        <v>48</v>
      </c>
    </row>
    <row r="3" spans="1:25" ht="23" customHeight="1" x14ac:dyDescent="0.25">
      <c r="A3" s="26" t="s">
        <v>0</v>
      </c>
      <c r="B3" s="15">
        <v>100</v>
      </c>
      <c r="C3" s="15">
        <f>B3*(1+B4)</f>
        <v>150</v>
      </c>
      <c r="D3" s="15">
        <f t="shared" ref="D3:Y3" si="0">C3*(1+C4)</f>
        <v>225</v>
      </c>
      <c r="E3" s="15">
        <f t="shared" si="0"/>
        <v>315</v>
      </c>
      <c r="F3" s="15">
        <f t="shared" si="0"/>
        <v>441</v>
      </c>
      <c r="G3" s="15">
        <f t="shared" si="0"/>
        <v>573.30000000000007</v>
      </c>
      <c r="H3" s="15">
        <f t="shared" si="0"/>
        <v>745.29000000000008</v>
      </c>
      <c r="I3" s="15">
        <f t="shared" si="0"/>
        <v>968.87700000000018</v>
      </c>
      <c r="J3" s="15">
        <f t="shared" si="0"/>
        <v>1259.5401000000002</v>
      </c>
      <c r="K3" s="15">
        <f t="shared" si="0"/>
        <v>1511.4481200000002</v>
      </c>
      <c r="L3" s="15">
        <f t="shared" si="0"/>
        <v>1813.7377440000002</v>
      </c>
      <c r="M3" s="22">
        <f t="shared" si="0"/>
        <v>1995.1115184000005</v>
      </c>
      <c r="N3" s="15">
        <f t="shared" si="0"/>
        <v>2194.6226702400008</v>
      </c>
      <c r="O3" s="15">
        <f t="shared" si="0"/>
        <v>2304.3538037520011</v>
      </c>
      <c r="P3" s="15">
        <f t="shared" si="0"/>
        <v>2419.5714939396012</v>
      </c>
      <c r="Q3" s="15">
        <f t="shared" si="0"/>
        <v>2540.5500686365813</v>
      </c>
      <c r="R3" s="15">
        <f t="shared" si="0"/>
        <v>2667.5775720684105</v>
      </c>
      <c r="S3" s="15">
        <f t="shared" si="0"/>
        <v>2800.9564506718311</v>
      </c>
      <c r="T3" s="15">
        <f t="shared" si="0"/>
        <v>2941.004273205423</v>
      </c>
      <c r="U3" s="15">
        <f t="shared" si="0"/>
        <v>3088.0544868656943</v>
      </c>
      <c r="V3" s="15">
        <f t="shared" si="0"/>
        <v>3242.4572112089791</v>
      </c>
      <c r="W3" s="15">
        <f t="shared" si="0"/>
        <v>3404.5800717694283</v>
      </c>
      <c r="X3" s="15">
        <f t="shared" si="0"/>
        <v>3574.8090753578999</v>
      </c>
      <c r="Y3" s="22">
        <f t="shared" si="0"/>
        <v>3753.5495291257953</v>
      </c>
    </row>
    <row r="4" spans="1:25" ht="23" customHeight="1" x14ac:dyDescent="0.25">
      <c r="A4" s="26" t="s">
        <v>43</v>
      </c>
      <c r="B4" s="16">
        <v>0.5</v>
      </c>
      <c r="C4" s="16">
        <v>0.5</v>
      </c>
      <c r="D4" s="16">
        <v>0.4</v>
      </c>
      <c r="E4" s="16">
        <v>0.4</v>
      </c>
      <c r="F4" s="16">
        <v>0.3</v>
      </c>
      <c r="G4" s="16">
        <v>0.3</v>
      </c>
      <c r="H4" s="16">
        <v>0.3</v>
      </c>
      <c r="I4" s="16">
        <v>0.3</v>
      </c>
      <c r="J4" s="16">
        <v>0.2</v>
      </c>
      <c r="K4" s="16">
        <v>0.2</v>
      </c>
      <c r="L4" s="16">
        <v>0.1</v>
      </c>
      <c r="M4" s="23">
        <v>0.1</v>
      </c>
      <c r="N4" s="16">
        <v>0.05</v>
      </c>
      <c r="O4" s="16">
        <v>0.05</v>
      </c>
      <c r="P4" s="16">
        <v>0.05</v>
      </c>
      <c r="Q4" s="16">
        <v>0.05</v>
      </c>
      <c r="R4" s="16">
        <v>0.05</v>
      </c>
      <c r="S4" s="16">
        <v>0.05</v>
      </c>
      <c r="T4" s="16">
        <v>0.05</v>
      </c>
      <c r="U4" s="16">
        <v>0.05</v>
      </c>
      <c r="V4" s="16">
        <v>0.05</v>
      </c>
      <c r="W4" s="16">
        <v>0.05</v>
      </c>
      <c r="X4" s="16">
        <v>0.05</v>
      </c>
      <c r="Y4" s="23">
        <v>0.05</v>
      </c>
    </row>
    <row r="5" spans="1:25" ht="23" customHeight="1" x14ac:dyDescent="0.25">
      <c r="A5" s="26" t="s">
        <v>51</v>
      </c>
      <c r="B5" s="17">
        <f>B3*D29</f>
        <v>7500</v>
      </c>
      <c r="C5" s="17">
        <f t="shared" ref="C5:Y5" si="1">(C3-B3)*$D$29</f>
        <v>3750</v>
      </c>
      <c r="D5" s="17">
        <f t="shared" si="1"/>
        <v>5625</v>
      </c>
      <c r="E5" s="17">
        <f t="shared" si="1"/>
        <v>6750</v>
      </c>
      <c r="F5" s="17">
        <f t="shared" si="1"/>
        <v>9450</v>
      </c>
      <c r="G5" s="17">
        <f t="shared" si="1"/>
        <v>9922.5000000000055</v>
      </c>
      <c r="H5" s="17">
        <f t="shared" si="1"/>
        <v>12899.25</v>
      </c>
      <c r="I5" s="17">
        <f t="shared" si="1"/>
        <v>16769.025000000009</v>
      </c>
      <c r="J5" s="17">
        <f t="shared" si="1"/>
        <v>21799.732499999998</v>
      </c>
      <c r="K5" s="17">
        <f t="shared" si="1"/>
        <v>18893.101500000004</v>
      </c>
      <c r="L5" s="17">
        <f t="shared" si="1"/>
        <v>22671.721799999999</v>
      </c>
      <c r="M5" s="17">
        <f t="shared" si="1"/>
        <v>13603.033080000017</v>
      </c>
      <c r="N5" s="17">
        <f t="shared" si="1"/>
        <v>14963.336388000027</v>
      </c>
      <c r="O5" s="17">
        <f t="shared" si="1"/>
        <v>8229.8350134000211</v>
      </c>
      <c r="P5" s="17">
        <f t="shared" si="1"/>
        <v>8641.3267640700033</v>
      </c>
      <c r="Q5" s="17">
        <f t="shared" si="1"/>
        <v>9073.3931022735087</v>
      </c>
      <c r="R5" s="17">
        <f t="shared" si="1"/>
        <v>9527.0627573871934</v>
      </c>
      <c r="S5" s="17">
        <f t="shared" si="1"/>
        <v>10003.415895256547</v>
      </c>
      <c r="T5" s="17">
        <f t="shared" si="1"/>
        <v>10503.586690019392</v>
      </c>
      <c r="U5" s="17">
        <f t="shared" si="1"/>
        <v>11028.766024520348</v>
      </c>
      <c r="V5" s="17">
        <f t="shared" si="1"/>
        <v>11580.204325746354</v>
      </c>
      <c r="W5" s="17">
        <f t="shared" si="1"/>
        <v>12159.214542033693</v>
      </c>
      <c r="X5" s="17">
        <f t="shared" si="1"/>
        <v>12767.175269135372</v>
      </c>
      <c r="Y5" s="17">
        <f t="shared" si="1"/>
        <v>13405.534032592152</v>
      </c>
    </row>
    <row r="6" spans="1:25" ht="23" customHeight="1" x14ac:dyDescent="0.25">
      <c r="A6" s="26" t="s">
        <v>5</v>
      </c>
      <c r="B6" s="14">
        <v>1</v>
      </c>
      <c r="C6" s="14">
        <v>1</v>
      </c>
      <c r="D6" s="14">
        <v>1</v>
      </c>
      <c r="E6" s="14">
        <v>1</v>
      </c>
      <c r="F6" s="14">
        <v>2</v>
      </c>
      <c r="G6" s="14">
        <v>2</v>
      </c>
      <c r="H6" s="14">
        <v>2</v>
      </c>
      <c r="I6" s="14">
        <v>2</v>
      </c>
      <c r="J6" s="14">
        <v>2</v>
      </c>
      <c r="K6" s="14">
        <v>2</v>
      </c>
      <c r="L6" s="14">
        <v>3</v>
      </c>
      <c r="M6" s="21">
        <v>3</v>
      </c>
      <c r="N6" s="14">
        <v>3</v>
      </c>
      <c r="O6" s="14">
        <v>3</v>
      </c>
      <c r="P6" s="14">
        <v>3</v>
      </c>
      <c r="Q6" s="14">
        <v>3</v>
      </c>
      <c r="R6" s="14">
        <v>3</v>
      </c>
      <c r="S6" s="14">
        <v>3</v>
      </c>
      <c r="T6" s="14">
        <v>3</v>
      </c>
      <c r="U6" s="14">
        <v>3</v>
      </c>
      <c r="V6" s="14">
        <v>3</v>
      </c>
      <c r="W6" s="14">
        <v>3</v>
      </c>
      <c r="X6" s="14">
        <v>3</v>
      </c>
      <c r="Y6" s="21">
        <v>3</v>
      </c>
    </row>
    <row r="7" spans="1:25" ht="23" customHeight="1" x14ac:dyDescent="0.25">
      <c r="A7" s="26" t="s">
        <v>6</v>
      </c>
      <c r="B7" s="17">
        <f t="shared" ref="B7:Y7" si="2">B6*$D$31</f>
        <v>4166.666666666667</v>
      </c>
      <c r="C7" s="17">
        <f t="shared" si="2"/>
        <v>4166.666666666667</v>
      </c>
      <c r="D7" s="17">
        <f t="shared" si="2"/>
        <v>4166.666666666667</v>
      </c>
      <c r="E7" s="17">
        <f t="shared" si="2"/>
        <v>4166.666666666667</v>
      </c>
      <c r="F7" s="17">
        <f t="shared" si="2"/>
        <v>8333.3333333333339</v>
      </c>
      <c r="G7" s="17">
        <f t="shared" si="2"/>
        <v>8333.3333333333339</v>
      </c>
      <c r="H7" s="17">
        <f t="shared" si="2"/>
        <v>8333.3333333333339</v>
      </c>
      <c r="I7" s="17">
        <f t="shared" si="2"/>
        <v>8333.3333333333339</v>
      </c>
      <c r="J7" s="17">
        <f t="shared" si="2"/>
        <v>8333.3333333333339</v>
      </c>
      <c r="K7" s="17">
        <f t="shared" si="2"/>
        <v>8333.3333333333339</v>
      </c>
      <c r="L7" s="17">
        <f t="shared" si="2"/>
        <v>12500</v>
      </c>
      <c r="M7" s="24">
        <f t="shared" si="2"/>
        <v>12500</v>
      </c>
      <c r="N7" s="17">
        <f t="shared" si="2"/>
        <v>12500</v>
      </c>
      <c r="O7" s="17">
        <f t="shared" si="2"/>
        <v>12500</v>
      </c>
      <c r="P7" s="17">
        <f t="shared" si="2"/>
        <v>12500</v>
      </c>
      <c r="Q7" s="17">
        <f t="shared" si="2"/>
        <v>12500</v>
      </c>
      <c r="R7" s="17">
        <f t="shared" si="2"/>
        <v>12500</v>
      </c>
      <c r="S7" s="17">
        <f t="shared" si="2"/>
        <v>12500</v>
      </c>
      <c r="T7" s="17">
        <f t="shared" si="2"/>
        <v>12500</v>
      </c>
      <c r="U7" s="17">
        <f t="shared" si="2"/>
        <v>12500</v>
      </c>
      <c r="V7" s="17">
        <f t="shared" si="2"/>
        <v>12500</v>
      </c>
      <c r="W7" s="17">
        <f t="shared" si="2"/>
        <v>12500</v>
      </c>
      <c r="X7" s="17">
        <f t="shared" si="2"/>
        <v>12500</v>
      </c>
      <c r="Y7" s="24">
        <f t="shared" si="2"/>
        <v>12500</v>
      </c>
    </row>
    <row r="8" spans="1:25" ht="23" customHeight="1" x14ac:dyDescent="0.25">
      <c r="A8" s="26" t="s">
        <v>8</v>
      </c>
      <c r="B8" s="17">
        <f t="shared" ref="B8:Y8" si="3">B7+$D$32</f>
        <v>5166.666666666667</v>
      </c>
      <c r="C8" s="17">
        <f t="shared" si="3"/>
        <v>5166.666666666667</v>
      </c>
      <c r="D8" s="17">
        <f t="shared" si="3"/>
        <v>5166.666666666667</v>
      </c>
      <c r="E8" s="17">
        <f t="shared" si="3"/>
        <v>5166.666666666667</v>
      </c>
      <c r="F8" s="17">
        <f t="shared" si="3"/>
        <v>9333.3333333333339</v>
      </c>
      <c r="G8" s="17">
        <f t="shared" si="3"/>
        <v>9333.3333333333339</v>
      </c>
      <c r="H8" s="17">
        <f t="shared" si="3"/>
        <v>9333.3333333333339</v>
      </c>
      <c r="I8" s="17">
        <f t="shared" si="3"/>
        <v>9333.3333333333339</v>
      </c>
      <c r="J8" s="17">
        <f t="shared" si="3"/>
        <v>9333.3333333333339</v>
      </c>
      <c r="K8" s="17">
        <f t="shared" si="3"/>
        <v>9333.3333333333339</v>
      </c>
      <c r="L8" s="17">
        <f t="shared" si="3"/>
        <v>13500</v>
      </c>
      <c r="M8" s="24">
        <f t="shared" si="3"/>
        <v>13500</v>
      </c>
      <c r="N8" s="17">
        <f t="shared" si="3"/>
        <v>13500</v>
      </c>
      <c r="O8" s="17">
        <f t="shared" si="3"/>
        <v>13500</v>
      </c>
      <c r="P8" s="17">
        <f t="shared" si="3"/>
        <v>13500</v>
      </c>
      <c r="Q8" s="17">
        <f t="shared" si="3"/>
        <v>13500</v>
      </c>
      <c r="R8" s="17">
        <f t="shared" si="3"/>
        <v>13500</v>
      </c>
      <c r="S8" s="17">
        <f t="shared" si="3"/>
        <v>13500</v>
      </c>
      <c r="T8" s="17">
        <f t="shared" si="3"/>
        <v>13500</v>
      </c>
      <c r="U8" s="17">
        <f t="shared" si="3"/>
        <v>13500</v>
      </c>
      <c r="V8" s="17">
        <f t="shared" si="3"/>
        <v>13500</v>
      </c>
      <c r="W8" s="17">
        <f t="shared" si="3"/>
        <v>13500</v>
      </c>
      <c r="X8" s="17">
        <f t="shared" si="3"/>
        <v>13500</v>
      </c>
      <c r="Y8" s="24">
        <f t="shared" si="3"/>
        <v>13500</v>
      </c>
    </row>
    <row r="9" spans="1:25" ht="23" customHeight="1" x14ac:dyDescent="0.25">
      <c r="A9" s="26" t="s">
        <v>10</v>
      </c>
      <c r="B9" s="17">
        <f>B5-B8</f>
        <v>2333.333333333333</v>
      </c>
      <c r="C9" s="17">
        <f t="shared" ref="C9:H9" si="4">C5-C8</f>
        <v>-1416.666666666667</v>
      </c>
      <c r="D9" s="17">
        <f t="shared" si="4"/>
        <v>458.33333333333303</v>
      </c>
      <c r="E9" s="17">
        <f t="shared" si="4"/>
        <v>1583.333333333333</v>
      </c>
      <c r="F9" s="17">
        <f t="shared" si="4"/>
        <v>116.66666666666606</v>
      </c>
      <c r="G9" s="17">
        <f t="shared" si="4"/>
        <v>589.16666666667152</v>
      </c>
      <c r="H9" s="17">
        <f t="shared" si="4"/>
        <v>3565.9166666666661</v>
      </c>
      <c r="I9" s="17">
        <f t="shared" ref="I9" si="5">I5-I8</f>
        <v>7435.6916666666748</v>
      </c>
      <c r="J9" s="17">
        <f t="shared" ref="J9" si="6">J5-J8</f>
        <v>12466.399166666664</v>
      </c>
      <c r="K9" s="17">
        <f t="shared" ref="K9" si="7">K5-K8</f>
        <v>9559.7681666666704</v>
      </c>
      <c r="L9" s="17">
        <f t="shared" ref="L9" si="8">L5-L8</f>
        <v>9171.7217999999993</v>
      </c>
      <c r="M9" s="24">
        <f t="shared" ref="M9:N9" si="9">M5-M8</f>
        <v>103.03308000001743</v>
      </c>
      <c r="N9" s="17">
        <f t="shared" si="9"/>
        <v>1463.336388000027</v>
      </c>
      <c r="O9" s="17">
        <f t="shared" ref="O9" si="10">O5-O8</f>
        <v>-5270.1649865999789</v>
      </c>
      <c r="P9" s="17">
        <f t="shared" ref="P9" si="11">P5-P8</f>
        <v>-4858.6732359299967</v>
      </c>
      <c r="Q9" s="17">
        <f t="shared" ref="Q9" si="12">Q5-Q8</f>
        <v>-4426.6068977264913</v>
      </c>
      <c r="R9" s="17">
        <f t="shared" ref="R9" si="13">R5-R8</f>
        <v>-3972.9372426128066</v>
      </c>
      <c r="S9" s="17">
        <f t="shared" ref="S9" si="14">S5-S8</f>
        <v>-3496.5841047434533</v>
      </c>
      <c r="T9" s="17">
        <f t="shared" ref="T9" si="15">T5-T8</f>
        <v>-2996.4133099806077</v>
      </c>
      <c r="U9" s="17">
        <f t="shared" ref="U9" si="16">U5-U8</f>
        <v>-2471.2339754796521</v>
      </c>
      <c r="V9" s="17">
        <f t="shared" ref="V9" si="17">V5-V8</f>
        <v>-1919.7956742536462</v>
      </c>
      <c r="W9" s="17">
        <f t="shared" ref="W9" si="18">W5-W8</f>
        <v>-1340.7854579663071</v>
      </c>
      <c r="X9" s="17">
        <f t="shared" ref="X9" si="19">X5-X8</f>
        <v>-732.82473086462778</v>
      </c>
      <c r="Y9" s="24">
        <f t="shared" ref="Y9" si="20">Y5-Y8</f>
        <v>-94.465967407848439</v>
      </c>
    </row>
    <row r="10" spans="1:25" ht="23" customHeight="1" x14ac:dyDescent="0.25">
      <c r="A10" s="26" t="s">
        <v>42</v>
      </c>
      <c r="B10" s="17">
        <f>D33+B9</f>
        <v>52333.333333333336</v>
      </c>
      <c r="C10" s="17">
        <f>B10+C9</f>
        <v>50916.666666666672</v>
      </c>
      <c r="D10" s="17">
        <f t="shared" ref="D10:H10" si="21">C10+D9</f>
        <v>51375.000000000007</v>
      </c>
      <c r="E10" s="17">
        <f t="shared" si="21"/>
        <v>52958.333333333343</v>
      </c>
      <c r="F10" s="17">
        <f t="shared" si="21"/>
        <v>53075.000000000007</v>
      </c>
      <c r="G10" s="17">
        <f t="shared" si="21"/>
        <v>53664.166666666679</v>
      </c>
      <c r="H10" s="17">
        <f t="shared" si="21"/>
        <v>57230.083333333343</v>
      </c>
      <c r="I10" s="17">
        <f t="shared" ref="I10" si="22">H10+I9</f>
        <v>64665.775000000016</v>
      </c>
      <c r="J10" s="17">
        <f t="shared" ref="J10" si="23">I10+J9</f>
        <v>77132.174166666679</v>
      </c>
      <c r="K10" s="17">
        <f t="shared" ref="K10" si="24">J10+K9</f>
        <v>86691.942333333354</v>
      </c>
      <c r="L10" s="17">
        <f t="shared" ref="L10" si="25">K10+L9</f>
        <v>95863.664133333354</v>
      </c>
      <c r="M10" s="24">
        <f t="shared" ref="M10:N10" si="26">L10+M9</f>
        <v>95966.697213333377</v>
      </c>
      <c r="N10" s="17">
        <f t="shared" si="26"/>
        <v>97430.033601333402</v>
      </c>
      <c r="O10" s="17">
        <f>N10+O9</f>
        <v>92159.868614733423</v>
      </c>
      <c r="P10" s="17">
        <f t="shared" ref="P10" si="27">O10+P9</f>
        <v>87301.19537880343</v>
      </c>
      <c r="Q10" s="17">
        <f t="shared" ref="Q10" si="28">P10+Q9</f>
        <v>82874.588481076935</v>
      </c>
      <c r="R10" s="17">
        <f t="shared" ref="R10" si="29">Q10+R9</f>
        <v>78901.651238464125</v>
      </c>
      <c r="S10" s="17">
        <f t="shared" ref="S10" si="30">R10+S9</f>
        <v>75405.067133720673</v>
      </c>
      <c r="T10" s="17">
        <f t="shared" ref="T10" si="31">S10+T9</f>
        <v>72408.653823740067</v>
      </c>
      <c r="U10" s="17">
        <f t="shared" ref="U10" si="32">T10+U9</f>
        <v>69937.419848260412</v>
      </c>
      <c r="V10" s="17">
        <f t="shared" ref="V10" si="33">U10+V9</f>
        <v>68017.624174006763</v>
      </c>
      <c r="W10" s="17">
        <f t="shared" ref="W10" si="34">V10+W9</f>
        <v>66676.838716040453</v>
      </c>
      <c r="X10" s="17">
        <f t="shared" ref="X10" si="35">W10+X9</f>
        <v>65944.013985175829</v>
      </c>
      <c r="Y10" s="24">
        <f t="shared" ref="Y10" si="36">X10+Y9</f>
        <v>65849.548017767986</v>
      </c>
    </row>
    <row r="11" spans="1:25" ht="23" customHeight="1" x14ac:dyDescent="0.25"/>
    <row r="12" spans="1:25" ht="23" customHeight="1" x14ac:dyDescent="0.25"/>
    <row r="13" spans="1:25" ht="23" customHeight="1" x14ac:dyDescent="0.25"/>
    <row r="14" spans="1:25" ht="23" customHeight="1" x14ac:dyDescent="0.25">
      <c r="D14" s="16"/>
    </row>
    <row r="15" spans="1:25" ht="23" customHeight="1" x14ac:dyDescent="0.25"/>
    <row r="16" spans="1:25" ht="23" customHeight="1" x14ac:dyDescent="0.25"/>
    <row r="17" spans="1:4" ht="23" customHeight="1" x14ac:dyDescent="0.25"/>
    <row r="18" spans="1:4" ht="23" customHeight="1" x14ac:dyDescent="0.25"/>
    <row r="19" spans="1:4" ht="23" customHeight="1" x14ac:dyDescent="0.25"/>
    <row r="20" spans="1:4" ht="23" customHeight="1" x14ac:dyDescent="0.25"/>
    <row r="21" spans="1:4" ht="23" customHeight="1" x14ac:dyDescent="0.25"/>
    <row r="22" spans="1:4" ht="23" customHeight="1" x14ac:dyDescent="0.3">
      <c r="A22" s="19"/>
    </row>
    <row r="23" spans="1:4" ht="23" customHeight="1" x14ac:dyDescent="0.25"/>
    <row r="24" spans="1:4" ht="23" customHeight="1" x14ac:dyDescent="0.25"/>
    <row r="25" spans="1:4" ht="23" customHeight="1" x14ac:dyDescent="0.25"/>
    <row r="26" spans="1:4" ht="23" customHeight="1" x14ac:dyDescent="0.25"/>
    <row r="27" spans="1:4" ht="23" customHeight="1" x14ac:dyDescent="0.25"/>
    <row r="28" spans="1:4" ht="23" customHeight="1" x14ac:dyDescent="0.3">
      <c r="A28" s="19" t="s">
        <v>7</v>
      </c>
    </row>
    <row r="29" spans="1:4" ht="23" customHeight="1" x14ac:dyDescent="0.25">
      <c r="A29" s="14" t="s">
        <v>50</v>
      </c>
      <c r="D29" s="18">
        <v>75</v>
      </c>
    </row>
    <row r="30" spans="1:4" ht="23" customHeight="1" x14ac:dyDescent="0.25">
      <c r="A30" s="14" t="s">
        <v>21</v>
      </c>
      <c r="D30" s="17">
        <v>50000</v>
      </c>
    </row>
    <row r="31" spans="1:4" ht="23" customHeight="1" x14ac:dyDescent="0.25">
      <c r="A31" s="14" t="s">
        <v>22</v>
      </c>
      <c r="D31" s="17">
        <f>D30/12</f>
        <v>4166.666666666667</v>
      </c>
    </row>
    <row r="32" spans="1:4" ht="23" customHeight="1" x14ac:dyDescent="0.25">
      <c r="A32" s="14" t="s">
        <v>9</v>
      </c>
      <c r="D32" s="17">
        <v>1000</v>
      </c>
    </row>
    <row r="33" spans="1:4" ht="23" customHeight="1" x14ac:dyDescent="0.25">
      <c r="A33" s="14" t="s">
        <v>11</v>
      </c>
      <c r="D33" s="17">
        <v>50000</v>
      </c>
    </row>
    <row r="34" spans="1:4" ht="23" customHeight="1" x14ac:dyDescent="0.25"/>
    <row r="35" spans="1:4" ht="23" customHeight="1" x14ac:dyDescent="0.25"/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4"/>
  <sheetViews>
    <sheetView tabSelected="1" topLeftCell="A3" workbookViewId="0">
      <selection activeCell="B36" sqref="B36"/>
    </sheetView>
  </sheetViews>
  <sheetFormatPr baseColWidth="10" defaultRowHeight="16" x14ac:dyDescent="0.2"/>
  <cols>
    <col min="1" max="1" width="37.83203125" customWidth="1"/>
    <col min="2" max="25" width="12.83203125" customWidth="1"/>
  </cols>
  <sheetData>
    <row r="1" spans="1:25" ht="21" x14ac:dyDescent="0.25">
      <c r="A1" s="3" t="s">
        <v>40</v>
      </c>
      <c r="B1" s="1"/>
      <c r="C1" s="1"/>
      <c r="D1" s="1"/>
      <c r="E1" s="1"/>
      <c r="F1" s="1"/>
      <c r="G1" s="1"/>
      <c r="H1" s="1"/>
      <c r="I1" s="1"/>
    </row>
    <row r="2" spans="1:25" x14ac:dyDescent="0.2">
      <c r="A2" s="12" t="s">
        <v>41</v>
      </c>
      <c r="B2" t="s">
        <v>17</v>
      </c>
      <c r="C2" t="s">
        <v>18</v>
      </c>
      <c r="D2" t="s">
        <v>19</v>
      </c>
      <c r="E2" t="s">
        <v>20</v>
      </c>
      <c r="F2" t="s">
        <v>1</v>
      </c>
      <c r="G2" t="s">
        <v>2</v>
      </c>
      <c r="H2" t="s">
        <v>3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1</v>
      </c>
      <c r="S2" t="s">
        <v>2</v>
      </c>
      <c r="T2" t="s">
        <v>3</v>
      </c>
      <c r="U2" t="s">
        <v>12</v>
      </c>
      <c r="V2" t="s">
        <v>13</v>
      </c>
      <c r="W2" t="s">
        <v>14</v>
      </c>
      <c r="X2" t="s">
        <v>15</v>
      </c>
      <c r="Y2" t="s">
        <v>16</v>
      </c>
    </row>
    <row r="4" spans="1:25" x14ac:dyDescent="0.2">
      <c r="A4" t="s">
        <v>29</v>
      </c>
      <c r="B4" s="6">
        <v>0.25</v>
      </c>
      <c r="C4" s="6">
        <f>B4*(1+$B$35)</f>
        <v>0.245</v>
      </c>
      <c r="D4" s="6">
        <f>C4*(1+$B$35)</f>
        <v>0.24009999999999998</v>
      </c>
      <c r="E4" s="6">
        <f>D4*(1+$B$35)</f>
        <v>0.23529799999999998</v>
      </c>
      <c r="F4" s="6">
        <f>E4*(1+$B$35)</f>
        <v>0.23059203999999997</v>
      </c>
      <c r="G4" s="6">
        <f>F4*(1+$B$35)</f>
        <v>0.22598019919999995</v>
      </c>
      <c r="H4" s="6">
        <f>G4*(1+$B$35)</f>
        <v>0.22146059521599995</v>
      </c>
      <c r="I4" s="6">
        <f>H4*(1+$B$35)</f>
        <v>0.21703138331167995</v>
      </c>
      <c r="J4" s="6">
        <f>I4*(1+$B$35)</f>
        <v>0.21269075564544634</v>
      </c>
      <c r="K4" s="6">
        <f>J4*(1+$B$35)</f>
        <v>0.20843694053253742</v>
      </c>
      <c r="L4" s="6">
        <f>K4*(1+$B$35)</f>
        <v>0.20426820172188667</v>
      </c>
      <c r="M4" s="6">
        <f>L4*(1+$B$35)</f>
        <v>0.20018283768744893</v>
      </c>
      <c r="N4" s="6">
        <f>M4*(1+$B$35)</f>
        <v>0.19617918093369996</v>
      </c>
      <c r="O4" s="6">
        <f>N4*(1+$B$35)</f>
        <v>0.19225559731502595</v>
      </c>
      <c r="P4" s="6">
        <f>O4*(1+$B$35)</f>
        <v>0.18841048536872543</v>
      </c>
      <c r="Q4" s="6">
        <f>P4*(1+$B$35)</f>
        <v>0.18464227566135091</v>
      </c>
      <c r="R4" s="6">
        <f>Q4*(1+$B$35)</f>
        <v>0.1809494301481239</v>
      </c>
      <c r="S4" s="6">
        <f>R4*(1+$B$35)</f>
        <v>0.17733044154516142</v>
      </c>
      <c r="T4" s="6">
        <f>S4*(1+$B$35)</f>
        <v>0.17378383271425818</v>
      </c>
      <c r="U4" s="6">
        <f>T4*(1+$B$35)</f>
        <v>0.17030815605997301</v>
      </c>
      <c r="V4" s="6">
        <f>U4*(1+$B$35)</f>
        <v>0.16690199293877356</v>
      </c>
      <c r="W4" s="6">
        <f>V4*(1+$B$35)</f>
        <v>0.16356395307999808</v>
      </c>
      <c r="X4" s="6">
        <f>W4*(1+$B$35)</f>
        <v>0.16029267401839811</v>
      </c>
      <c r="Y4" s="6">
        <f>X4*(1+$B$35)</f>
        <v>0.15708682053803014</v>
      </c>
    </row>
    <row r="5" spans="1:25" x14ac:dyDescent="0.2">
      <c r="A5" t="s">
        <v>28</v>
      </c>
      <c r="B5">
        <f>1/B4</f>
        <v>4</v>
      </c>
      <c r="C5" s="4">
        <f t="shared" ref="C5:D5" si="0">1/C4</f>
        <v>4.0816326530612246</v>
      </c>
      <c r="D5" s="4">
        <f t="shared" si="0"/>
        <v>4.1649312786339028</v>
      </c>
      <c r="E5" s="4">
        <f t="shared" ref="E5" si="1">1/E4</f>
        <v>4.2499298761570437</v>
      </c>
      <c r="F5" s="4">
        <f t="shared" ref="F5" si="2">1/F4</f>
        <v>4.3366631389357595</v>
      </c>
      <c r="G5" s="4">
        <f t="shared" ref="G5" si="3">1/G4</f>
        <v>4.4251664683017955</v>
      </c>
      <c r="H5" s="4">
        <f t="shared" ref="H5" si="4">1/H4</f>
        <v>4.5154759880630566</v>
      </c>
      <c r="I5" s="4">
        <f t="shared" ref="I5" si="5">1/I4</f>
        <v>4.6076285592480168</v>
      </c>
      <c r="J5" s="4">
        <f t="shared" ref="J5" si="6">1/J4</f>
        <v>4.701661795151038</v>
      </c>
      <c r="K5" s="4">
        <f t="shared" ref="K5" si="7">1/K4</f>
        <v>4.7976140766847326</v>
      </c>
      <c r="L5" s="4">
        <f t="shared" ref="L5" si="8">1/L4</f>
        <v>4.8955245680456452</v>
      </c>
      <c r="M5" s="4">
        <f t="shared" ref="M5" si="9">1/M4</f>
        <v>4.9954332326996385</v>
      </c>
      <c r="N5" s="4">
        <f t="shared" ref="N5:O5" si="10">1/N4</f>
        <v>5.0973808496935087</v>
      </c>
      <c r="O5" s="4">
        <f t="shared" si="10"/>
        <v>5.2014090302994989</v>
      </c>
      <c r="P5" s="4">
        <f t="shared" ref="P5" si="11">1/P4</f>
        <v>5.3075602349994888</v>
      </c>
      <c r="Q5" s="4">
        <f t="shared" ref="Q5" si="12">1/Q4</f>
        <v>5.4158777908158049</v>
      </c>
      <c r="R5" s="4">
        <f t="shared" ref="R5" si="13">1/R4</f>
        <v>5.5264059089957192</v>
      </c>
      <c r="S5" s="4">
        <f t="shared" ref="S5" si="14">1/S4</f>
        <v>5.6391897030568563</v>
      </c>
      <c r="T5" s="4">
        <f t="shared" ref="T5" si="15">1/T4</f>
        <v>5.754275207200874</v>
      </c>
      <c r="U5" s="4">
        <f t="shared" ref="U5" si="16">1/U4</f>
        <v>5.8717093951029327</v>
      </c>
      <c r="V5" s="4">
        <f t="shared" ref="V5" si="17">1/V4</f>
        <v>5.9915401990846249</v>
      </c>
      <c r="W5" s="4">
        <f t="shared" ref="W5" si="18">1/W4</f>
        <v>6.1138165296781892</v>
      </c>
      <c r="X5" s="4">
        <f t="shared" ref="X5" si="19">1/X4</f>
        <v>6.238588295589989</v>
      </c>
      <c r="Y5" s="4">
        <f t="shared" ref="Y5" si="20">1/Y4</f>
        <v>6.3659064240714178</v>
      </c>
    </row>
    <row r="6" spans="1:25" x14ac:dyDescent="0.2">
      <c r="C6" s="4"/>
      <c r="D6" s="4"/>
      <c r="N6" s="4"/>
      <c r="O6" s="4"/>
      <c r="P6" s="4"/>
    </row>
    <row r="7" spans="1:25" x14ac:dyDescent="0.2">
      <c r="A7" t="s">
        <v>23</v>
      </c>
      <c r="B7" s="4">
        <v>0</v>
      </c>
      <c r="C7" s="4">
        <f>B10</f>
        <v>1000</v>
      </c>
      <c r="D7" s="4">
        <f t="shared" ref="C7:H7" si="21">C10</f>
        <v>1775</v>
      </c>
      <c r="E7" s="4">
        <f t="shared" si="21"/>
        <v>2389.2224999999999</v>
      </c>
      <c r="F7" s="4">
        <f t="shared" si="21"/>
        <v>2888.2512241949998</v>
      </c>
      <c r="G7" s="4">
        <f t="shared" si="21"/>
        <v>3304.6756423753777</v>
      </c>
      <c r="H7" s="4">
        <f t="shared" si="21"/>
        <v>3661.9651856200021</v>
      </c>
      <c r="I7" s="4">
        <f t="shared" ref="I7:M7" si="22">H10</f>
        <v>3977.1466152163266</v>
      </c>
      <c r="J7" s="4">
        <f t="shared" si="22"/>
        <v>4262.6666513318414</v>
      </c>
      <c r="K7" s="4">
        <f t="shared" si="22"/>
        <v>4527.6962411976938</v>
      </c>
      <c r="L7" s="4">
        <f t="shared" si="22"/>
        <v>4779.0496576440883</v>
      </c>
      <c r="M7" s="4">
        <f t="shared" si="22"/>
        <v>5021.8361981322896</v>
      </c>
      <c r="N7" s="4">
        <f t="shared" ref="N7:T7" si="23">M10</f>
        <v>5259.9250859832709</v>
      </c>
      <c r="O7" s="4">
        <f t="shared" si="23"/>
        <v>5496.2790854049972</v>
      </c>
      <c r="P7" s="4">
        <f t="shared" si="23"/>
        <v>5733.1952972841718</v>
      </c>
      <c r="Q7" s="4">
        <f t="shared" si="23"/>
        <v>5972.4799516720395</v>
      </c>
      <c r="R7" s="4">
        <f t="shared" si="23"/>
        <v>6215.5760003776495</v>
      </c>
      <c r="S7" s="4">
        <f t="shared" si="23"/>
        <v>6463.6567701575714</v>
      </c>
      <c r="T7" s="4">
        <f t="shared" si="23"/>
        <v>6717.6950803015825</v>
      </c>
      <c r="U7" s="4">
        <f t="shared" ref="U7:Y7" si="24">T10</f>
        <v>6978.5145298173302</v>
      </c>
      <c r="V7" s="4">
        <f t="shared" si="24"/>
        <v>7246.8277607342097</v>
      </c>
      <c r="W7" s="4">
        <f t="shared" si="24"/>
        <v>7523.2651609619952</v>
      </c>
      <c r="X7" s="4">
        <f t="shared" si="24"/>
        <v>7808.3965150639451</v>
      </c>
      <c r="Y7" s="4">
        <f t="shared" si="24"/>
        <v>8102.7474286442848</v>
      </c>
    </row>
    <row r="8" spans="1:25" x14ac:dyDescent="0.2">
      <c r="A8" t="s">
        <v>24</v>
      </c>
      <c r="B8">
        <v>0</v>
      </c>
      <c r="C8" s="4">
        <f>-B10*C4</f>
        <v>-245</v>
      </c>
      <c r="D8" s="4">
        <f t="shared" ref="C8:H8" si="25">-C10*D4</f>
        <v>-426.17749999999995</v>
      </c>
      <c r="E8" s="4">
        <f t="shared" si="25"/>
        <v>-562.17927580499986</v>
      </c>
      <c r="F8" s="4">
        <f t="shared" si="25"/>
        <v>-666.00774181962231</v>
      </c>
      <c r="G8" s="4">
        <f t="shared" si="25"/>
        <v>-746.79125995537572</v>
      </c>
      <c r="H8" s="4">
        <f t="shared" si="25"/>
        <v>-810.98098966767543</v>
      </c>
      <c r="I8" s="4">
        <f t="shared" ref="I8:M8" si="26">-H10*I4</f>
        <v>-863.16563153376512</v>
      </c>
      <c r="J8" s="4">
        <f t="shared" si="26"/>
        <v>-906.6297911364137</v>
      </c>
      <c r="K8" s="4">
        <f t="shared" si="26"/>
        <v>-943.73915217591684</v>
      </c>
      <c r="L8" s="4">
        <f t="shared" si="26"/>
        <v>-976.20787950655608</v>
      </c>
      <c r="M8" s="4">
        <f t="shared" si="26"/>
        <v>-1005.2854205436718</v>
      </c>
      <c r="N8" s="4">
        <f t="shared" ref="N8:T8" si="27">-M10*N4</f>
        <v>-1031.8877951408194</v>
      </c>
      <c r="O8" s="4">
        <f t="shared" si="27"/>
        <v>-1056.6904185746223</v>
      </c>
      <c r="P8" s="4">
        <f t="shared" si="27"/>
        <v>-1080.1941086750048</v>
      </c>
      <c r="Q8" s="4">
        <f t="shared" si="27"/>
        <v>-1102.7722896185205</v>
      </c>
      <c r="R8" s="4">
        <f t="shared" si="27"/>
        <v>-1124.7049353106909</v>
      </c>
      <c r="S8" s="4">
        <f t="shared" si="27"/>
        <v>-1146.203109048414</v>
      </c>
      <c r="T8" s="4">
        <f t="shared" si="27"/>
        <v>-1167.4267980605255</v>
      </c>
      <c r="U8" s="4">
        <f t="shared" ref="U8:Y8" si="28">-T10*U4</f>
        <v>-1188.497941610919</v>
      </c>
      <c r="V8" s="4">
        <f t="shared" si="28"/>
        <v>-1209.5099957505693</v>
      </c>
      <c r="W8" s="4">
        <f t="shared" si="28"/>
        <v>-1230.534989795972</v>
      </c>
      <c r="X8" s="4">
        <f t="shared" si="28"/>
        <v>-1251.6287571955409</v>
      </c>
      <c r="Y8" s="4">
        <f t="shared" si="28"/>
        <v>-1272.8348311884299</v>
      </c>
    </row>
    <row r="9" spans="1:25" x14ac:dyDescent="0.2">
      <c r="A9" t="s">
        <v>25</v>
      </c>
      <c r="B9">
        <v>1000</v>
      </c>
      <c r="C9" s="4">
        <f>B9*(1+$B$31)</f>
        <v>1020</v>
      </c>
      <c r="D9" s="4">
        <f t="shared" ref="C9:H9" si="29">C9*(1+$B$31)</f>
        <v>1040.4000000000001</v>
      </c>
      <c r="E9" s="4">
        <f t="shared" si="29"/>
        <v>1061.2080000000001</v>
      </c>
      <c r="F9" s="4">
        <f t="shared" si="29"/>
        <v>1082.4321600000001</v>
      </c>
      <c r="G9" s="4">
        <f t="shared" si="29"/>
        <v>1104.0808032</v>
      </c>
      <c r="H9" s="4">
        <f t="shared" si="29"/>
        <v>1126.1624192639999</v>
      </c>
      <c r="I9" s="4">
        <f t="shared" ref="I9:M9" si="30">H9*(1+$B$31)</f>
        <v>1148.68566764928</v>
      </c>
      <c r="J9" s="4">
        <f t="shared" si="30"/>
        <v>1171.6593810022657</v>
      </c>
      <c r="K9" s="4">
        <f t="shared" si="30"/>
        <v>1195.0925686223111</v>
      </c>
      <c r="L9" s="4">
        <f t="shared" si="30"/>
        <v>1218.9944199947574</v>
      </c>
      <c r="M9" s="4">
        <f t="shared" si="30"/>
        <v>1243.3743083946526</v>
      </c>
      <c r="N9" s="4">
        <f t="shared" ref="N9:T9" si="31">M9*(1+$B$31)</f>
        <v>1268.2417945625457</v>
      </c>
      <c r="O9" s="4">
        <f t="shared" si="31"/>
        <v>1293.6066304537967</v>
      </c>
      <c r="P9" s="4">
        <f t="shared" si="31"/>
        <v>1319.4787630628728</v>
      </c>
      <c r="Q9" s="4">
        <f t="shared" si="31"/>
        <v>1345.8683383241303</v>
      </c>
      <c r="R9" s="4">
        <f t="shared" si="31"/>
        <v>1372.785705090613</v>
      </c>
      <c r="S9" s="4">
        <f t="shared" si="31"/>
        <v>1400.2414191924252</v>
      </c>
      <c r="T9" s="4">
        <f t="shared" si="31"/>
        <v>1428.2462475762736</v>
      </c>
      <c r="U9" s="4">
        <f t="shared" ref="U9:Y9" si="32">T9*(1+$B$31)</f>
        <v>1456.811172527799</v>
      </c>
      <c r="V9" s="4">
        <f t="shared" si="32"/>
        <v>1485.947395978355</v>
      </c>
      <c r="W9" s="4">
        <f t="shared" si="32"/>
        <v>1515.6663438979222</v>
      </c>
      <c r="X9" s="4">
        <f t="shared" si="32"/>
        <v>1545.9796707758805</v>
      </c>
      <c r="Y9" s="4">
        <f t="shared" si="32"/>
        <v>1576.8992641913983</v>
      </c>
    </row>
    <row r="10" spans="1:25" x14ac:dyDescent="0.2">
      <c r="A10" t="s">
        <v>4</v>
      </c>
      <c r="B10" s="4">
        <f t="shared" ref="B10:H10" si="33">SUM(B7:B9)</f>
        <v>1000</v>
      </c>
      <c r="C10" s="4">
        <f t="shared" si="33"/>
        <v>1775</v>
      </c>
      <c r="D10" s="4">
        <f t="shared" si="33"/>
        <v>2389.2224999999999</v>
      </c>
      <c r="E10" s="4">
        <f t="shared" si="33"/>
        <v>2888.2512241949998</v>
      </c>
      <c r="F10" s="4">
        <f t="shared" si="33"/>
        <v>3304.6756423753777</v>
      </c>
      <c r="G10" s="4">
        <f t="shared" si="33"/>
        <v>3661.9651856200021</v>
      </c>
      <c r="H10" s="4">
        <f t="shared" si="33"/>
        <v>3977.1466152163266</v>
      </c>
      <c r="I10" s="4">
        <f t="shared" ref="I10:M10" si="34">SUM(I7:I9)</f>
        <v>4262.6666513318414</v>
      </c>
      <c r="J10" s="4">
        <f t="shared" si="34"/>
        <v>4527.6962411976938</v>
      </c>
      <c r="K10" s="4">
        <f t="shared" si="34"/>
        <v>4779.0496576440883</v>
      </c>
      <c r="L10" s="4">
        <f t="shared" si="34"/>
        <v>5021.8361981322896</v>
      </c>
      <c r="M10" s="4">
        <f t="shared" si="34"/>
        <v>5259.9250859832709</v>
      </c>
      <c r="N10" s="4">
        <f t="shared" ref="N10:T10" si="35">SUM(N7:N9)</f>
        <v>5496.2790854049972</v>
      </c>
      <c r="O10" s="4">
        <f t="shared" si="35"/>
        <v>5733.1952972841718</v>
      </c>
      <c r="P10" s="4">
        <f t="shared" si="35"/>
        <v>5972.4799516720395</v>
      </c>
      <c r="Q10" s="4">
        <f t="shared" si="35"/>
        <v>6215.5760003776495</v>
      </c>
      <c r="R10" s="4">
        <f t="shared" si="35"/>
        <v>6463.6567701575714</v>
      </c>
      <c r="S10" s="4">
        <f t="shared" si="35"/>
        <v>6717.6950803015825</v>
      </c>
      <c r="T10" s="4">
        <f t="shared" si="35"/>
        <v>6978.5145298173302</v>
      </c>
      <c r="U10" s="4">
        <f t="shared" ref="U10" si="36">SUM(U7:U9)</f>
        <v>7246.8277607342097</v>
      </c>
      <c r="V10" s="4">
        <f t="shared" ref="V10" si="37">SUM(V7:V9)</f>
        <v>7523.2651609619952</v>
      </c>
      <c r="W10" s="4">
        <f t="shared" ref="W10" si="38">SUM(W7:W9)</f>
        <v>7808.3965150639451</v>
      </c>
      <c r="X10" s="4">
        <f t="shared" ref="X10" si="39">SUM(X7:X9)</f>
        <v>8102.7474286442848</v>
      </c>
      <c r="Y10" s="4">
        <f t="shared" ref="Y10" si="40">SUM(Y7:Y9)</f>
        <v>8406.811861647253</v>
      </c>
    </row>
    <row r="12" spans="1:25" x14ac:dyDescent="0.2">
      <c r="A12" t="s">
        <v>30</v>
      </c>
      <c r="B12" s="7">
        <f>B10*$B$32</f>
        <v>5000</v>
      </c>
      <c r="C12" s="8">
        <f t="shared" ref="C12:N12" si="41">C10*$B$32</f>
        <v>8875</v>
      </c>
      <c r="D12" s="8">
        <f t="shared" si="41"/>
        <v>11946.112499999999</v>
      </c>
      <c r="E12" s="8">
        <f t="shared" si="41"/>
        <v>14441.256120974998</v>
      </c>
      <c r="F12" s="8">
        <f t="shared" si="41"/>
        <v>16523.378211876887</v>
      </c>
      <c r="G12" s="8">
        <f t="shared" si="41"/>
        <v>18309.82592810001</v>
      </c>
      <c r="H12" s="8">
        <f t="shared" si="41"/>
        <v>19885.733076081633</v>
      </c>
      <c r="I12" s="8">
        <f t="shared" si="41"/>
        <v>21313.333256659207</v>
      </c>
      <c r="J12" s="8">
        <f t="shared" si="41"/>
        <v>22638.481205988468</v>
      </c>
      <c r="K12" s="8">
        <f t="shared" si="41"/>
        <v>23895.248288220442</v>
      </c>
      <c r="L12" s="8">
        <f t="shared" si="41"/>
        <v>25109.180990661447</v>
      </c>
      <c r="M12" s="8">
        <f t="shared" si="41"/>
        <v>26299.625429916356</v>
      </c>
      <c r="N12" s="8">
        <f t="shared" si="41"/>
        <v>27481.395427024985</v>
      </c>
      <c r="O12" s="8">
        <f t="shared" ref="O12:Y12" si="42">O10*$B$32</f>
        <v>28665.976486420859</v>
      </c>
      <c r="P12" s="8">
        <f t="shared" si="42"/>
        <v>29862.399758360196</v>
      </c>
      <c r="Q12" s="8">
        <f t="shared" si="42"/>
        <v>31077.880001888247</v>
      </c>
      <c r="R12" s="8">
        <f t="shared" si="42"/>
        <v>32318.283850787855</v>
      </c>
      <c r="S12" s="8">
        <f t="shared" si="42"/>
        <v>33588.475401507909</v>
      </c>
      <c r="T12" s="8">
        <f t="shared" si="42"/>
        <v>34892.572649086651</v>
      </c>
      <c r="U12" s="8">
        <f t="shared" si="42"/>
        <v>36234.138803671049</v>
      </c>
      <c r="V12" s="8">
        <f t="shared" si="42"/>
        <v>37616.325804809974</v>
      </c>
      <c r="W12" s="8">
        <f t="shared" si="42"/>
        <v>39041.982575319722</v>
      </c>
      <c r="X12" s="8">
        <f t="shared" si="42"/>
        <v>40513.737143221428</v>
      </c>
      <c r="Y12" s="8">
        <f t="shared" si="42"/>
        <v>42034.059308236261</v>
      </c>
    </row>
    <row r="14" spans="1:25" x14ac:dyDescent="0.2">
      <c r="A14" t="s">
        <v>32</v>
      </c>
      <c r="B14" s="10">
        <f>B23*B9</f>
        <v>10000</v>
      </c>
      <c r="C14" s="10">
        <f t="shared" ref="C14:Y14" si="43">C23*C9</f>
        <v>10200</v>
      </c>
      <c r="D14" s="10">
        <f t="shared" si="43"/>
        <v>10404</v>
      </c>
      <c r="E14" s="10">
        <f t="shared" si="43"/>
        <v>10612.080000000002</v>
      </c>
      <c r="F14" s="10">
        <f t="shared" si="43"/>
        <v>10824.321600000001</v>
      </c>
      <c r="G14" s="10">
        <f t="shared" si="43"/>
        <v>11040.808032000001</v>
      </c>
      <c r="H14" s="10">
        <f t="shared" si="43"/>
        <v>11261.62419264</v>
      </c>
      <c r="I14" s="10">
        <f t="shared" si="43"/>
        <v>11486.8566764928</v>
      </c>
      <c r="J14" s="10">
        <f t="shared" si="43"/>
        <v>11716.593810022658</v>
      </c>
      <c r="K14" s="10">
        <f t="shared" si="43"/>
        <v>11950.92568622311</v>
      </c>
      <c r="L14" s="10">
        <f t="shared" si="43"/>
        <v>12189.944199947575</v>
      </c>
      <c r="M14" s="10">
        <f t="shared" si="43"/>
        <v>12433.743083946527</v>
      </c>
      <c r="N14" s="10">
        <f t="shared" si="43"/>
        <v>12682.417945625457</v>
      </c>
      <c r="O14" s="10">
        <f t="shared" si="43"/>
        <v>12936.066304537966</v>
      </c>
      <c r="P14" s="10">
        <f t="shared" si="43"/>
        <v>13194.787630628727</v>
      </c>
      <c r="Q14" s="10">
        <f t="shared" si="43"/>
        <v>13458.683383241303</v>
      </c>
      <c r="R14" s="10">
        <f t="shared" si="43"/>
        <v>13727.85705090613</v>
      </c>
      <c r="S14" s="10">
        <f t="shared" si="43"/>
        <v>14002.414191924252</v>
      </c>
      <c r="T14" s="10">
        <f t="shared" si="43"/>
        <v>14282.462475762735</v>
      </c>
      <c r="U14" s="10">
        <f t="shared" si="43"/>
        <v>14568.111725277991</v>
      </c>
      <c r="V14" s="10">
        <f t="shared" si="43"/>
        <v>14859.473959783551</v>
      </c>
      <c r="W14" s="10">
        <f t="shared" si="43"/>
        <v>15156.663438979222</v>
      </c>
      <c r="X14" s="10">
        <f t="shared" si="43"/>
        <v>15459.796707758805</v>
      </c>
      <c r="Y14" s="10">
        <f t="shared" si="43"/>
        <v>15768.992641913983</v>
      </c>
    </row>
    <row r="15" spans="1:25" x14ac:dyDescent="0.2">
      <c r="A15" t="s">
        <v>54</v>
      </c>
      <c r="B15" s="10">
        <f>B25*$B$37</f>
        <v>15500</v>
      </c>
      <c r="C15" s="10">
        <f t="shared" ref="C15:Y15" si="44">C25*$B$37</f>
        <v>15887.500000000002</v>
      </c>
      <c r="D15" s="10">
        <f t="shared" si="44"/>
        <v>16194.61125</v>
      </c>
      <c r="E15" s="10">
        <f t="shared" si="44"/>
        <v>16444.125612097501</v>
      </c>
      <c r="F15" s="10">
        <f t="shared" si="44"/>
        <v>16652.337821187688</v>
      </c>
      <c r="G15" s="10">
        <f t="shared" si="44"/>
        <v>16830.98259281</v>
      </c>
      <c r="H15" s="10">
        <f t="shared" si="44"/>
        <v>16988.573307608163</v>
      </c>
      <c r="I15" s="10">
        <f t="shared" si="44"/>
        <v>17131.333325665921</v>
      </c>
      <c r="J15" s="10">
        <f t="shared" si="44"/>
        <v>17263.848120598846</v>
      </c>
      <c r="K15" s="10">
        <f t="shared" si="44"/>
        <v>17389.524828822046</v>
      </c>
      <c r="L15" s="10">
        <f t="shared" si="44"/>
        <v>17510.918099066144</v>
      </c>
      <c r="M15" s="10">
        <f t="shared" si="44"/>
        <v>17629.962542991634</v>
      </c>
      <c r="N15" s="10">
        <f t="shared" si="44"/>
        <v>17748.139542702498</v>
      </c>
      <c r="O15" s="10">
        <f t="shared" si="44"/>
        <v>17866.597648642088</v>
      </c>
      <c r="P15" s="10">
        <f t="shared" si="44"/>
        <v>17986.239975836019</v>
      </c>
      <c r="Q15" s="10">
        <f t="shared" si="44"/>
        <v>18107.788000188826</v>
      </c>
      <c r="R15" s="10">
        <f t="shared" si="44"/>
        <v>18231.828385078785</v>
      </c>
      <c r="S15" s="10">
        <f t="shared" si="44"/>
        <v>18358.847540150789</v>
      </c>
      <c r="T15" s="10">
        <f t="shared" si="44"/>
        <v>18489.257264908665</v>
      </c>
      <c r="U15" s="10">
        <f t="shared" si="44"/>
        <v>18623.413880367105</v>
      </c>
      <c r="V15" s="10">
        <f t="shared" si="44"/>
        <v>18761.632580480997</v>
      </c>
      <c r="W15" s="10">
        <f t="shared" si="44"/>
        <v>18904.198257531971</v>
      </c>
      <c r="X15" s="10">
        <f t="shared" si="44"/>
        <v>19051.373714322141</v>
      </c>
      <c r="Y15" s="10">
        <f t="shared" si="44"/>
        <v>19203.405930823628</v>
      </c>
    </row>
    <row r="16" spans="1:25" x14ac:dyDescent="0.2">
      <c r="A16" t="s">
        <v>31</v>
      </c>
      <c r="B16" s="8">
        <f>$B$33</f>
        <v>1000</v>
      </c>
      <c r="C16" s="8">
        <f>$B$33</f>
        <v>1000</v>
      </c>
      <c r="D16" s="8">
        <f>$B$33</f>
        <v>1000</v>
      </c>
      <c r="E16" s="8">
        <f>$B$33</f>
        <v>1000</v>
      </c>
      <c r="F16" s="8">
        <f>$B$33</f>
        <v>1000</v>
      </c>
      <c r="G16" s="8">
        <f>$B$33</f>
        <v>1000</v>
      </c>
      <c r="H16" s="8">
        <f>$B$33</f>
        <v>1000</v>
      </c>
      <c r="I16" s="8">
        <f>$B$33</f>
        <v>1000</v>
      </c>
      <c r="J16" s="8">
        <f>$B$33</f>
        <v>1000</v>
      </c>
      <c r="K16" s="8">
        <f>$B$33</f>
        <v>1000</v>
      </c>
      <c r="L16" s="8">
        <f>$B$33</f>
        <v>1000</v>
      </c>
      <c r="M16" s="8">
        <f>$B$33</f>
        <v>1000</v>
      </c>
      <c r="N16" s="8">
        <f>$B$33</f>
        <v>1000</v>
      </c>
      <c r="O16" s="8">
        <f>$B$33</f>
        <v>1000</v>
      </c>
      <c r="P16" s="8">
        <f>$B$33</f>
        <v>1000</v>
      </c>
      <c r="Q16" s="8">
        <f>$B$33</f>
        <v>1000</v>
      </c>
      <c r="R16" s="8">
        <f>$B$33</f>
        <v>1000</v>
      </c>
      <c r="S16" s="8">
        <f>$B$33</f>
        <v>1000</v>
      </c>
      <c r="T16" s="8">
        <f>$B$33</f>
        <v>1000</v>
      </c>
      <c r="U16" s="8">
        <f>$B$33</f>
        <v>1000</v>
      </c>
      <c r="V16" s="8">
        <f>$B$33</f>
        <v>1000</v>
      </c>
      <c r="W16" s="8">
        <f>$B$33</f>
        <v>1000</v>
      </c>
      <c r="X16" s="8">
        <f>$B$33</f>
        <v>1000</v>
      </c>
      <c r="Y16" s="8">
        <f>$B$33</f>
        <v>1000</v>
      </c>
    </row>
    <row r="17" spans="1:25" x14ac:dyDescent="0.2">
      <c r="A17" t="s">
        <v>8</v>
      </c>
      <c r="B17" s="7">
        <f>SUM(B14:B16)</f>
        <v>26500</v>
      </c>
      <c r="C17" s="7">
        <f t="shared" ref="C17:M17" si="45">SUM(C14:C16)</f>
        <v>27087.5</v>
      </c>
      <c r="D17" s="7">
        <f t="shared" si="45"/>
        <v>27598.611250000002</v>
      </c>
      <c r="E17" s="7">
        <f t="shared" si="45"/>
        <v>28056.205612097503</v>
      </c>
      <c r="F17" s="7">
        <f t="shared" si="45"/>
        <v>28476.659421187687</v>
      </c>
      <c r="G17" s="7">
        <f t="shared" si="45"/>
        <v>28871.790624810001</v>
      </c>
      <c r="H17" s="7">
        <f t="shared" si="45"/>
        <v>29250.197500248163</v>
      </c>
      <c r="I17" s="7">
        <f t="shared" si="45"/>
        <v>29618.190002158721</v>
      </c>
      <c r="J17" s="7">
        <f t="shared" si="45"/>
        <v>29980.441930621506</v>
      </c>
      <c r="K17" s="7">
        <f t="shared" si="45"/>
        <v>30340.450515045159</v>
      </c>
      <c r="L17" s="7">
        <f t="shared" si="45"/>
        <v>30700.862299013719</v>
      </c>
      <c r="M17" s="7">
        <f t="shared" si="45"/>
        <v>31063.705626938161</v>
      </c>
      <c r="N17" s="7">
        <f t="shared" ref="N17:O17" si="46">SUM(N14:N16)</f>
        <v>31430.557488327955</v>
      </c>
      <c r="O17" s="7">
        <f t="shared" si="46"/>
        <v>31802.663953180054</v>
      </c>
      <c r="P17" s="7">
        <f t="shared" ref="P17" si="47">SUM(P14:P16)</f>
        <v>32181.027606464748</v>
      </c>
      <c r="Q17" s="7">
        <f t="shared" ref="Q17" si="48">SUM(Q14:Q16)</f>
        <v>32566.471383430129</v>
      </c>
      <c r="R17" s="7">
        <f t="shared" ref="R17" si="49">SUM(R14:R16)</f>
        <v>32959.685435984917</v>
      </c>
      <c r="S17" s="7">
        <f t="shared" ref="S17" si="50">SUM(S14:S16)</f>
        <v>33361.261732075043</v>
      </c>
      <c r="T17" s="7">
        <f t="shared" ref="T17" si="51">SUM(T14:T16)</f>
        <v>33771.719740671397</v>
      </c>
      <c r="U17" s="7">
        <f t="shared" ref="U17" si="52">SUM(U14:U16)</f>
        <v>34191.525605645096</v>
      </c>
      <c r="V17" s="7">
        <f t="shared" ref="V17" si="53">SUM(V14:V16)</f>
        <v>34621.106540264547</v>
      </c>
      <c r="W17" s="7">
        <f t="shared" ref="W17" si="54">SUM(W14:W16)</f>
        <v>35060.861696511194</v>
      </c>
      <c r="X17" s="7">
        <f t="shared" ref="X17" si="55">SUM(X14:X16)</f>
        <v>35511.170422080948</v>
      </c>
      <c r="Y17" s="7">
        <f t="shared" ref="Y17" si="56">SUM(Y14:Y16)</f>
        <v>35972.398572737613</v>
      </c>
    </row>
    <row r="19" spans="1:25" x14ac:dyDescent="0.2">
      <c r="A19" t="s">
        <v>33</v>
      </c>
      <c r="B19" s="7">
        <f>B12-B17</f>
        <v>-21500</v>
      </c>
      <c r="C19" s="7">
        <f>C12-C17</f>
        <v>-18212.5</v>
      </c>
      <c r="D19" s="7">
        <f t="shared" ref="C19:N19" si="57">D12-D17</f>
        <v>-15652.498750000002</v>
      </c>
      <c r="E19" s="7">
        <f t="shared" si="57"/>
        <v>-13614.949491122505</v>
      </c>
      <c r="F19" s="7">
        <f t="shared" si="57"/>
        <v>-11953.2812093108</v>
      </c>
      <c r="G19" s="7">
        <f t="shared" si="57"/>
        <v>-10561.964696709991</v>
      </c>
      <c r="H19" s="7">
        <f t="shared" si="57"/>
        <v>-9364.4644241665301</v>
      </c>
      <c r="I19" s="7">
        <f t="shared" si="57"/>
        <v>-8304.8567454995136</v>
      </c>
      <c r="J19" s="7">
        <f t="shared" si="57"/>
        <v>-7341.9607246330379</v>
      </c>
      <c r="K19" s="7">
        <f t="shared" si="57"/>
        <v>-6445.2022268247165</v>
      </c>
      <c r="L19" s="7">
        <f t="shared" si="57"/>
        <v>-5591.681308352272</v>
      </c>
      <c r="M19" s="7">
        <f t="shared" si="57"/>
        <v>-4764.0801970218054</v>
      </c>
      <c r="N19" s="7">
        <f t="shared" si="57"/>
        <v>-3949.16206130297</v>
      </c>
      <c r="O19" s="7">
        <f t="shared" ref="O19:Y19" si="58">O12-O17</f>
        <v>-3136.6874667591946</v>
      </c>
      <c r="P19" s="7">
        <f t="shared" si="58"/>
        <v>-2318.627848104552</v>
      </c>
      <c r="Q19" s="7">
        <f t="shared" si="58"/>
        <v>-1488.5913815418826</v>
      </c>
      <c r="R19" s="7">
        <f t="shared" si="58"/>
        <v>-641.40158519706165</v>
      </c>
      <c r="S19" s="7">
        <f t="shared" si="58"/>
        <v>227.21366943286557</v>
      </c>
      <c r="T19" s="7">
        <f t="shared" si="58"/>
        <v>1120.8529084152542</v>
      </c>
      <c r="U19" s="7">
        <f t="shared" si="58"/>
        <v>2042.6131980259524</v>
      </c>
      <c r="V19" s="7">
        <f t="shared" si="58"/>
        <v>2995.219264545427</v>
      </c>
      <c r="W19" s="7">
        <f t="shared" si="58"/>
        <v>3981.1208788085278</v>
      </c>
      <c r="X19" s="7">
        <f t="shared" si="58"/>
        <v>5002.5667211404798</v>
      </c>
      <c r="Y19" s="7">
        <f t="shared" si="58"/>
        <v>6061.6607354986481</v>
      </c>
    </row>
    <row r="20" spans="1:25" x14ac:dyDescent="0.2">
      <c r="A20" t="s">
        <v>34</v>
      </c>
      <c r="B20" s="5">
        <f>$B$34</f>
        <v>100000</v>
      </c>
      <c r="C20" s="5">
        <f>B20+B19</f>
        <v>78500</v>
      </c>
      <c r="D20" s="5">
        <f t="shared" ref="D20:M20" si="59">C20+C19</f>
        <v>60287.5</v>
      </c>
      <c r="E20" s="5">
        <f t="shared" si="59"/>
        <v>44635.001250000001</v>
      </c>
      <c r="F20" s="5">
        <f t="shared" si="59"/>
        <v>31020.051758877496</v>
      </c>
      <c r="G20" s="5">
        <f t="shared" si="59"/>
        <v>19066.770549566696</v>
      </c>
      <c r="H20" s="5">
        <f t="shared" si="59"/>
        <v>8504.8058528567053</v>
      </c>
      <c r="I20" s="5">
        <f t="shared" si="59"/>
        <v>-859.65857130982477</v>
      </c>
      <c r="J20" s="5">
        <f t="shared" si="59"/>
        <v>-9164.5153168093384</v>
      </c>
      <c r="K20" s="5">
        <f t="shared" si="59"/>
        <v>-16506.476041442376</v>
      </c>
      <c r="L20" s="5">
        <f t="shared" si="59"/>
        <v>-22951.678268267093</v>
      </c>
      <c r="M20" s="5">
        <f t="shared" si="59"/>
        <v>-28543.359576619365</v>
      </c>
      <c r="N20" s="5">
        <f>M20+M19</f>
        <v>-33307.43977364117</v>
      </c>
      <c r="O20" s="5">
        <f>N20+N19</f>
        <v>-37256.601834944144</v>
      </c>
      <c r="P20" s="5">
        <f t="shared" ref="P20:Y20" si="60">O20+O19</f>
        <v>-40393.289301703335</v>
      </c>
      <c r="Q20" s="5">
        <f t="shared" si="60"/>
        <v>-42711.917149807887</v>
      </c>
      <c r="R20" s="5">
        <f t="shared" si="60"/>
        <v>-44200.508531349769</v>
      </c>
      <c r="S20" s="5">
        <f t="shared" si="60"/>
        <v>-44841.910116546831</v>
      </c>
      <c r="T20" s="5">
        <f t="shared" si="60"/>
        <v>-44614.696447113965</v>
      </c>
      <c r="U20" s="5">
        <f t="shared" si="60"/>
        <v>-43493.843538698711</v>
      </c>
      <c r="V20" s="5">
        <f t="shared" si="60"/>
        <v>-41451.230340672759</v>
      </c>
      <c r="W20" s="5">
        <f t="shared" si="60"/>
        <v>-38456.011076127332</v>
      </c>
      <c r="X20" s="5">
        <f t="shared" si="60"/>
        <v>-34474.890197318804</v>
      </c>
      <c r="Y20" s="5">
        <f t="shared" si="60"/>
        <v>-29472.323476178324</v>
      </c>
    </row>
    <row r="21" spans="1:25" x14ac:dyDescent="0.2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">
      <c r="A22" t="s">
        <v>35</v>
      </c>
      <c r="B22" s="5">
        <f>B17/B10</f>
        <v>26.5</v>
      </c>
      <c r="C22" s="5">
        <f t="shared" ref="C22:N22" si="61">C17/C10</f>
        <v>15.26056338028169</v>
      </c>
      <c r="D22" s="5">
        <f t="shared" si="61"/>
        <v>11.551293883261188</v>
      </c>
      <c r="E22" s="5">
        <f t="shared" si="61"/>
        <v>9.7139076327812166</v>
      </c>
      <c r="F22" s="5">
        <f t="shared" si="61"/>
        <v>8.6170815241397989</v>
      </c>
      <c r="G22" s="5">
        <f t="shared" si="61"/>
        <v>7.8842340550328744</v>
      </c>
      <c r="H22" s="5">
        <f t="shared" si="61"/>
        <v>7.354568571432254</v>
      </c>
      <c r="I22" s="5">
        <f t="shared" si="61"/>
        <v>6.9482773167131704</v>
      </c>
      <c r="J22" s="5">
        <f t="shared" si="61"/>
        <v>6.6215665392541654</v>
      </c>
      <c r="K22" s="5">
        <f t="shared" si="61"/>
        <v>6.3486367978025964</v>
      </c>
      <c r="L22" s="5">
        <f t="shared" si="61"/>
        <v>6.1134734562692259</v>
      </c>
      <c r="M22" s="5">
        <f t="shared" si="61"/>
        <v>5.9057315682531675</v>
      </c>
      <c r="N22" s="5">
        <f t="shared" si="61"/>
        <v>5.7185155629723585</v>
      </c>
      <c r="O22" s="5">
        <f t="shared" ref="O22:Y22" si="62">O17/O10</f>
        <v>5.5471098234251768</v>
      </c>
      <c r="P22" s="5">
        <f t="shared" si="62"/>
        <v>5.3882186071558822</v>
      </c>
      <c r="Q22" s="5">
        <f t="shared" si="62"/>
        <v>5.2394937140904458</v>
      </c>
      <c r="R22" s="5">
        <f t="shared" si="62"/>
        <v>5.0992319994710087</v>
      </c>
      <c r="S22" s="5">
        <f t="shared" si="62"/>
        <v>4.9661768409079583</v>
      </c>
      <c r="T22" s="5">
        <f t="shared" si="62"/>
        <v>4.8393851723563595</v>
      </c>
      <c r="U22" s="5">
        <f t="shared" si="62"/>
        <v>4.7181369192885292</v>
      </c>
      <c r="V22" s="5">
        <f t="shared" si="62"/>
        <v>4.6018724316554023</v>
      </c>
      <c r="W22" s="5">
        <f t="shared" si="62"/>
        <v>4.4901487301358021</v>
      </c>
      <c r="X22" s="5">
        <f t="shared" si="62"/>
        <v>4.3826085824351697</v>
      </c>
      <c r="Y22" s="5">
        <f t="shared" si="62"/>
        <v>4.2789584404579601</v>
      </c>
    </row>
    <row r="23" spans="1:25" x14ac:dyDescent="0.2">
      <c r="A23" t="s">
        <v>36</v>
      </c>
      <c r="B23" s="5">
        <v>10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5">
        <v>10</v>
      </c>
      <c r="I23" s="5">
        <v>10</v>
      </c>
      <c r="J23" s="5">
        <v>10</v>
      </c>
      <c r="K23" s="5">
        <v>10</v>
      </c>
      <c r="L23" s="5">
        <v>10</v>
      </c>
      <c r="M23" s="5">
        <v>10</v>
      </c>
      <c r="N23" s="5">
        <v>10</v>
      </c>
      <c r="O23" s="5">
        <v>10</v>
      </c>
      <c r="P23" s="5">
        <v>10</v>
      </c>
      <c r="Q23" s="5">
        <v>10</v>
      </c>
      <c r="R23" s="5">
        <v>10</v>
      </c>
      <c r="S23" s="5">
        <v>10</v>
      </c>
      <c r="T23" s="5">
        <v>10</v>
      </c>
      <c r="U23" s="5">
        <v>10</v>
      </c>
      <c r="V23" s="5">
        <v>10</v>
      </c>
      <c r="W23" s="5">
        <v>10</v>
      </c>
      <c r="X23" s="5">
        <v>10</v>
      </c>
      <c r="Y23" s="5">
        <v>10</v>
      </c>
    </row>
    <row r="24" spans="1:25" ht="17" x14ac:dyDescent="0.2">
      <c r="A24" s="9" t="s">
        <v>37</v>
      </c>
      <c r="B24" s="5">
        <f>$B$32*B5</f>
        <v>20</v>
      </c>
      <c r="C24" s="5">
        <f t="shared" ref="C24:N24" si="63">$B$32*C5</f>
        <v>20.408163265306122</v>
      </c>
      <c r="D24" s="5">
        <f t="shared" si="63"/>
        <v>20.824656393169512</v>
      </c>
      <c r="E24" s="5">
        <f t="shared" si="63"/>
        <v>21.249649380785218</v>
      </c>
      <c r="F24" s="5">
        <f t="shared" si="63"/>
        <v>21.683315694678797</v>
      </c>
      <c r="G24" s="5">
        <f t="shared" si="63"/>
        <v>22.125832341508978</v>
      </c>
      <c r="H24" s="5">
        <f t="shared" si="63"/>
        <v>22.577379940315282</v>
      </c>
      <c r="I24" s="5">
        <f t="shared" si="63"/>
        <v>23.038142796240084</v>
      </c>
      <c r="J24" s="5">
        <f t="shared" si="63"/>
        <v>23.508308975755192</v>
      </c>
      <c r="K24" s="5">
        <f t="shared" si="63"/>
        <v>23.988070383423661</v>
      </c>
      <c r="L24" s="5">
        <f t="shared" si="63"/>
        <v>24.477622840228225</v>
      </c>
      <c r="M24" s="5">
        <f t="shared" si="63"/>
        <v>24.977166163498193</v>
      </c>
      <c r="N24" s="5">
        <f t="shared" si="63"/>
        <v>25.486904248467543</v>
      </c>
      <c r="O24" s="5">
        <f t="shared" ref="O24:Y24" si="64">$B$32*O5</f>
        <v>26.007045151497493</v>
      </c>
      <c r="P24" s="5">
        <f t="shared" si="64"/>
        <v>26.537801174997444</v>
      </c>
      <c r="Q24" s="5">
        <f t="shared" si="64"/>
        <v>27.079388954079025</v>
      </c>
      <c r="R24" s="5">
        <f t="shared" si="64"/>
        <v>27.632029544978597</v>
      </c>
      <c r="S24" s="5">
        <f t="shared" si="64"/>
        <v>28.195948515284282</v>
      </c>
      <c r="T24" s="5">
        <f t="shared" si="64"/>
        <v>28.771376036004369</v>
      </c>
      <c r="U24" s="5">
        <f t="shared" si="64"/>
        <v>29.358546975514663</v>
      </c>
      <c r="V24" s="5">
        <f t="shared" si="64"/>
        <v>29.957700995423124</v>
      </c>
      <c r="W24" s="5">
        <f t="shared" si="64"/>
        <v>30.569082648390946</v>
      </c>
      <c r="X24" s="5">
        <f t="shared" si="64"/>
        <v>31.192941477949944</v>
      </c>
      <c r="Y24" s="5">
        <f t="shared" si="64"/>
        <v>31.82953212035709</v>
      </c>
    </row>
    <row r="25" spans="1:25" x14ac:dyDescent="0.2">
      <c r="A25" t="s">
        <v>52</v>
      </c>
      <c r="B25" s="29">
        <f>3 + B10 / $B$36</f>
        <v>3.1</v>
      </c>
      <c r="C25" s="29">
        <f t="shared" ref="C25:Y25" si="65">3 + C10 / $B$36</f>
        <v>3.1775000000000002</v>
      </c>
      <c r="D25" s="29">
        <f t="shared" si="65"/>
        <v>3.2389222499999999</v>
      </c>
      <c r="E25" s="29">
        <f t="shared" si="65"/>
        <v>3.2888251224195</v>
      </c>
      <c r="F25" s="29">
        <f t="shared" si="65"/>
        <v>3.3304675642375376</v>
      </c>
      <c r="G25" s="29">
        <f t="shared" si="65"/>
        <v>3.366196518562</v>
      </c>
      <c r="H25" s="29">
        <f t="shared" si="65"/>
        <v>3.3977146615216327</v>
      </c>
      <c r="I25" s="29">
        <f t="shared" si="65"/>
        <v>3.4262666651331841</v>
      </c>
      <c r="J25" s="29">
        <f t="shared" si="65"/>
        <v>3.4527696241197692</v>
      </c>
      <c r="K25" s="29">
        <f t="shared" si="65"/>
        <v>3.477904965764409</v>
      </c>
      <c r="L25" s="29">
        <f t="shared" si="65"/>
        <v>3.5021836198132288</v>
      </c>
      <c r="M25" s="29">
        <f t="shared" si="65"/>
        <v>3.525992508598327</v>
      </c>
      <c r="N25" s="29">
        <f t="shared" si="65"/>
        <v>3.5496279085404998</v>
      </c>
      <c r="O25" s="29">
        <f t="shared" si="65"/>
        <v>3.5733195297284173</v>
      </c>
      <c r="P25" s="29">
        <f t="shared" si="65"/>
        <v>3.5972479951672041</v>
      </c>
      <c r="Q25" s="29">
        <f t="shared" si="65"/>
        <v>3.6215576000377649</v>
      </c>
      <c r="R25" s="29">
        <f t="shared" si="65"/>
        <v>3.6463656770157571</v>
      </c>
      <c r="S25" s="29">
        <f t="shared" si="65"/>
        <v>3.6717695080301582</v>
      </c>
      <c r="T25" s="29">
        <f t="shared" si="65"/>
        <v>3.697851452981733</v>
      </c>
      <c r="U25" s="29">
        <f t="shared" si="65"/>
        <v>3.7246827760734211</v>
      </c>
      <c r="V25" s="29">
        <f t="shared" si="65"/>
        <v>3.7523265160961996</v>
      </c>
      <c r="W25" s="29">
        <f t="shared" si="65"/>
        <v>3.7808396515063944</v>
      </c>
      <c r="X25" s="29">
        <f t="shared" si="65"/>
        <v>3.8102747428644284</v>
      </c>
      <c r="Y25" s="29">
        <f t="shared" si="65"/>
        <v>3.8406811861647254</v>
      </c>
    </row>
    <row r="26" spans="1:25" x14ac:dyDescent="0.2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25" x14ac:dyDescent="0.2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25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30" spans="1:25" ht="24" x14ac:dyDescent="0.3">
      <c r="A30" s="2" t="s">
        <v>7</v>
      </c>
    </row>
    <row r="31" spans="1:25" x14ac:dyDescent="0.2">
      <c r="A31" t="s">
        <v>26</v>
      </c>
      <c r="B31" s="6">
        <v>0.02</v>
      </c>
    </row>
    <row r="32" spans="1:25" x14ac:dyDescent="0.2">
      <c r="A32" t="s">
        <v>27</v>
      </c>
      <c r="B32" s="5">
        <v>5</v>
      </c>
    </row>
    <row r="33" spans="1:2" x14ac:dyDescent="0.2">
      <c r="A33" t="s">
        <v>56</v>
      </c>
      <c r="B33" s="28">
        <v>1000</v>
      </c>
    </row>
    <row r="34" spans="1:2" x14ac:dyDescent="0.2">
      <c r="A34" t="s">
        <v>11</v>
      </c>
      <c r="B34" s="5">
        <v>100000</v>
      </c>
    </row>
    <row r="35" spans="1:2" x14ac:dyDescent="0.2">
      <c r="A35" t="s">
        <v>49</v>
      </c>
      <c r="B35" s="27">
        <v>-0.02</v>
      </c>
    </row>
    <row r="36" spans="1:2" x14ac:dyDescent="0.2">
      <c r="A36" t="s">
        <v>53</v>
      </c>
      <c r="B36" s="30">
        <v>10000</v>
      </c>
    </row>
    <row r="37" spans="1:2" x14ac:dyDescent="0.2">
      <c r="A37" t="s">
        <v>55</v>
      </c>
      <c r="B37" s="28">
        <f>60000/12</f>
        <v>5000</v>
      </c>
    </row>
    <row r="44" spans="1:2" x14ac:dyDescent="0.2">
      <c r="A44" s="11" t="s">
        <v>38</v>
      </c>
    </row>
  </sheetData>
  <hyperlinks>
    <hyperlink ref="A44" r:id="rId1" location="gid=0" xr:uid="{00000000-0004-0000-0100-000000000000}"/>
  </hyperlinks>
  <pageMargins left="0.75" right="0.75" top="1" bottom="1" header="0.5" footer="0.5"/>
  <pageSetup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Model</vt:lpstr>
      <vt:lpstr>Complicated Model</vt:lpstr>
    </vt:vector>
  </TitlesOfParts>
  <Company>R. Pito Salas and Associates,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Pito Salas</dc:creator>
  <cp:lastModifiedBy>Pito Salas</cp:lastModifiedBy>
  <dcterms:created xsi:type="dcterms:W3CDTF">2013-03-30T15:13:30Z</dcterms:created>
  <dcterms:modified xsi:type="dcterms:W3CDTF">2019-12-03T20:21:35Z</dcterms:modified>
</cp:coreProperties>
</file>