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Richie\Documents\GitHub\BlenderPythonTest\doc\Paper1\tab\"/>
    </mc:Choice>
  </mc:AlternateContent>
  <bookViews>
    <workbookView xWindow="9960" yWindow="0" windowWidth="16365" windowHeight="13215" activeTab="2"/>
  </bookViews>
  <sheets>
    <sheet name="1) Parameter Distributions" sheetId="1" r:id="rId1"/>
    <sheet name="23) PixDeltas" sheetId="2" r:id="rId2"/>
    <sheet name="4) Sensor Postproc" sheetId="5" r:id="rId3"/>
    <sheet name="5)Processing Parameter" sheetId="6" r:id="rId4"/>
    <sheet name="6) Dense Processing Times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M26" i="2" s="1"/>
  <c r="J27" i="2"/>
  <c r="M27" i="2" s="1"/>
  <c r="J28" i="2"/>
  <c r="L28" i="2" s="1"/>
  <c r="J29" i="2"/>
  <c r="M29" i="2" s="1"/>
  <c r="J30" i="2"/>
  <c r="M30" i="2" s="1"/>
  <c r="J25" i="2"/>
  <c r="M25" i="2" s="1"/>
  <c r="J24" i="2"/>
  <c r="I19" i="2"/>
  <c r="H19" i="2"/>
  <c r="G19" i="2"/>
  <c r="F19" i="2"/>
  <c r="E19" i="2"/>
  <c r="L27" i="2" l="1"/>
  <c r="L26" i="2"/>
  <c r="M28" i="2"/>
  <c r="L25" i="2"/>
  <c r="L30" i="2"/>
  <c r="L29" i="2"/>
  <c r="I21" i="7"/>
  <c r="I20" i="7" s="1"/>
  <c r="I19" i="7" s="1"/>
  <c r="I22" i="7"/>
  <c r="H21" i="7"/>
  <c r="H20" i="7" s="1"/>
  <c r="H19" i="7" s="1"/>
  <c r="H22" i="7"/>
  <c r="D19" i="7" l="1"/>
  <c r="D20" i="7"/>
  <c r="D21" i="7"/>
  <c r="D22" i="7"/>
  <c r="D23" i="7"/>
  <c r="D18" i="7"/>
  <c r="D9" i="7"/>
  <c r="D3" i="7"/>
  <c r="D4" i="7"/>
  <c r="D5" i="7"/>
  <c r="D6" i="7"/>
  <c r="D7" i="7"/>
  <c r="D2" i="7"/>
  <c r="B4" i="2"/>
  <c r="B5" i="2"/>
  <c r="B7" i="2"/>
  <c r="B8" i="2"/>
  <c r="B6" i="2"/>
</calcChain>
</file>

<file path=xl/sharedStrings.xml><?xml version="1.0" encoding="utf-8"?>
<sst xmlns="http://schemas.openxmlformats.org/spreadsheetml/2006/main" count="217" uniqueCount="119">
  <si>
    <t>Minimum</t>
  </si>
  <si>
    <t>Maximum</t>
  </si>
  <si>
    <t>Parameter</t>
  </si>
  <si>
    <t>Rotation Theta, Phi</t>
  </si>
  <si>
    <t>Rotation Omega</t>
  </si>
  <si>
    <t>units</t>
  </si>
  <si>
    <t>m</t>
  </si>
  <si>
    <t>degrees</t>
  </si>
  <si>
    <t>Translation X, Y, Z</t>
  </si>
  <si>
    <t>Focal Length</t>
  </si>
  <si>
    <t>Sensor Width</t>
  </si>
  <si>
    <t>Name</t>
  </si>
  <si>
    <t>hFOV</t>
  </si>
  <si>
    <t>Resolution</t>
  </si>
  <si>
    <t>Horizontal</t>
  </si>
  <si>
    <t>Vertical</t>
  </si>
  <si>
    <t># Correspondences</t>
  </si>
  <si>
    <t>Value</t>
  </si>
  <si>
    <t>Processing Parameter</t>
  </si>
  <si>
    <t>Align Photos</t>
  </si>
  <si>
    <t>Max tiepoints</t>
  </si>
  <si>
    <t>Max keypoints</t>
  </si>
  <si>
    <t>yes</t>
  </si>
  <si>
    <t>Processing Start</t>
  </si>
  <si>
    <t>Processing End</t>
  </si>
  <si>
    <t>Pointcloud Name</t>
  </si>
  <si>
    <t>high_aggressive</t>
  </si>
  <si>
    <t>medium_aggressive</t>
  </si>
  <si>
    <t>low_aggressive</t>
  </si>
  <si>
    <t>lowest_aggressive</t>
  </si>
  <si>
    <t>H:M:S</t>
  </si>
  <si>
    <t>medium_disabled</t>
  </si>
  <si>
    <t>Number of Points</t>
  </si>
  <si>
    <t>ultrahigh_aggressive</t>
  </si>
  <si>
    <t>sparse</t>
  </si>
  <si>
    <t>Processing CPU</t>
  </si>
  <si>
    <t>Intel Xeon CPU E5-1603 v3 @ 2.80GHz 2.70GHz</t>
  </si>
  <si>
    <t>RAM</t>
  </si>
  <si>
    <t>GPU</t>
  </si>
  <si>
    <t>32 GB</t>
  </si>
  <si>
    <t>OS</t>
  </si>
  <si>
    <t>Windows 7 Enterprise 64 bit</t>
  </si>
  <si>
    <t>GeForce GTX 980</t>
  </si>
  <si>
    <t>what type of hard drive</t>
  </si>
  <si>
    <t>dense lowest</t>
  </si>
  <si>
    <t>dense low</t>
  </si>
  <si>
    <t>dense medium</t>
  </si>
  <si>
    <t>dense high</t>
  </si>
  <si>
    <t>dense ultrahigh</t>
  </si>
  <si>
    <t>Pair Preselection</t>
  </si>
  <si>
    <t>Disabled</t>
  </si>
  <si>
    <t>Input Camera Calibration</t>
  </si>
  <si>
    <t>Lock Camera Calibration</t>
  </si>
  <si>
    <t>Input GCP targets</t>
  </si>
  <si>
    <t>Input GCP pixel coordinates</t>
  </si>
  <si>
    <t>Input Image Positions</t>
  </si>
  <si>
    <t>Camera Accuracy</t>
  </si>
  <si>
    <t>Camera Accuracy (degrees)</t>
  </si>
  <si>
    <t>2 (not used)</t>
  </si>
  <si>
    <t>Marker Accuracy</t>
  </si>
  <si>
    <t>Scale Bar Accuracy</t>
  </si>
  <si>
    <t>0.001 (not used)</t>
  </si>
  <si>
    <t>Tie Point Accuracy</t>
  </si>
  <si>
    <t>pixel</t>
  </si>
  <si>
    <t>simulated 2d</t>
  </si>
  <si>
    <t>Side Percent</t>
  </si>
  <si>
    <t>(degrees)</t>
  </si>
  <si>
    <t>(mm)</t>
  </si>
  <si>
    <t>(pixels)</t>
  </si>
  <si>
    <r>
      <rPr>
        <sz val="11"/>
        <color theme="1"/>
        <rFont val="Calibri"/>
        <family val="2"/>
      </rPr>
      <t>μΔ</t>
    </r>
    <r>
      <rPr>
        <sz val="11"/>
        <color theme="1"/>
        <rFont val="Calibri"/>
        <family val="2"/>
        <scheme val="minor"/>
      </rPr>
      <t>X</t>
    </r>
  </si>
  <si>
    <t>μΔY</t>
  </si>
  <si>
    <t>RMSE_ΔX</t>
  </si>
  <si>
    <t>RMSE_ΔY</t>
  </si>
  <si>
    <t>με</t>
  </si>
  <si>
    <t>RMSE ε</t>
  </si>
  <si>
    <t>Image Downsampling (percent)</t>
  </si>
  <si>
    <t>time (hours)</t>
  </si>
  <si>
    <t>σε</t>
  </si>
  <si>
    <t>σ_ΔX</t>
  </si>
  <si>
    <t>σ_ΔY</t>
  </si>
  <si>
    <t>μΔr</t>
  </si>
  <si>
    <t>σ_Δr</t>
  </si>
  <si>
    <t>RMSE_Δr</t>
  </si>
  <si>
    <t>Units</t>
  </si>
  <si>
    <t>Distortion k2</t>
  </si>
  <si>
    <t>Distortion k1</t>
  </si>
  <si>
    <t>Distortion k3</t>
  </si>
  <si>
    <t>Distortion k4</t>
  </si>
  <si>
    <t>Distortion p1</t>
  </si>
  <si>
    <t>Distortion p2</t>
  </si>
  <si>
    <t>Vignetting v1</t>
  </si>
  <si>
    <t>Vignetting v2</t>
  </si>
  <si>
    <t>Vignetting v3</t>
  </si>
  <si>
    <t>Salt Noise Probability</t>
  </si>
  <si>
    <t>Pepper Noise Probability</t>
  </si>
  <si>
    <t>Gaussian Noise Meann</t>
  </si>
  <si>
    <t>Gaussian Noise Variance</t>
  </si>
  <si>
    <t>Gaussian Blur Sigma</t>
  </si>
  <si>
    <t>pixels</t>
  </si>
  <si>
    <t>pixels^2</t>
  </si>
  <si>
    <t>pixels^4</t>
  </si>
  <si>
    <t>pixels^6</t>
  </si>
  <si>
    <t>pixels^8</t>
  </si>
  <si>
    <t>unitless</t>
  </si>
  <si>
    <t>pixels^-1</t>
  </si>
  <si>
    <t>% Chance of Occurance</t>
  </si>
  <si>
    <t>DN</t>
  </si>
  <si>
    <t>Value/Setting</t>
  </si>
  <si>
    <t>High</t>
  </si>
  <si>
    <t>N/A</t>
  </si>
  <si>
    <t>Processing Time (Hours:Minutes)</t>
  </si>
  <si>
    <t>Simulation Number</t>
  </si>
  <si>
    <t>Correspondences</t>
  </si>
  <si>
    <t>mm</t>
  </si>
  <si>
    <t>Harris Test</t>
  </si>
  <si>
    <t>n/a</t>
  </si>
  <si>
    <t>Simulation Summary</t>
  </si>
  <si>
    <t>Difference</t>
  </si>
  <si>
    <t>Percent 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</si>
</sst>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[h]:mm:ss;@"/>
    <numFmt numFmtId="176" formatCode="[h]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3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423041</xdr:colOff>
      <xdr:row>11</xdr:row>
      <xdr:rowOff>156998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04C8C0-645D-4462-881D-3C1B6B96B2C4}"/>
            </a:ext>
          </a:extLst>
        </xdr:cNvPr>
        <xdr:cNvSpPr txBox="1"/>
      </xdr:nvSpPr>
      <xdr:spPr>
        <a:xfrm>
          <a:off x="5231524" y="22524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9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5</v>
      </c>
    </row>
    <row r="2" spans="1:4" x14ac:dyDescent="0.25">
      <c r="A2" t="s">
        <v>8</v>
      </c>
      <c r="B2">
        <v>-4</v>
      </c>
      <c r="C2">
        <v>4</v>
      </c>
      <c r="D2" s="9" t="s">
        <v>6</v>
      </c>
    </row>
    <row r="3" spans="1:4" x14ac:dyDescent="0.25">
      <c r="A3" t="s">
        <v>3</v>
      </c>
      <c r="B3">
        <v>0</v>
      </c>
      <c r="C3">
        <v>360</v>
      </c>
      <c r="D3" s="9" t="s">
        <v>7</v>
      </c>
    </row>
    <row r="4" spans="1:4" x14ac:dyDescent="0.25">
      <c r="A4" t="s">
        <v>4</v>
      </c>
      <c r="B4">
        <v>0</v>
      </c>
      <c r="C4">
        <v>180</v>
      </c>
      <c r="D4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115" zoomScaleNormal="115" workbookViewId="0">
      <selection activeCell="C17" sqref="C17:M30"/>
    </sheetView>
  </sheetViews>
  <sheetFormatPr defaultRowHeight="15" x14ac:dyDescent="0.25"/>
  <cols>
    <col min="2" max="2" width="12" customWidth="1"/>
    <col min="3" max="3" width="12" bestFit="1" customWidth="1"/>
    <col min="4" max="4" width="12.85546875" bestFit="1" customWidth="1"/>
    <col min="5" max="6" width="10.140625" bestFit="1" customWidth="1"/>
    <col min="7" max="7" width="18.28515625" bestFit="1" customWidth="1"/>
    <col min="8" max="9" width="12.140625" customWidth="1"/>
    <col min="10" max="10" width="19.7109375" bestFit="1" customWidth="1"/>
    <col min="11" max="11" width="10.5703125" customWidth="1"/>
    <col min="12" max="12" width="12.28515625" customWidth="1"/>
    <col min="13" max="14" width="9.42578125" bestFit="1" customWidth="1"/>
  </cols>
  <sheetData>
    <row r="1" spans="1:16" x14ac:dyDescent="0.25">
      <c r="E1" s="10" t="s">
        <v>13</v>
      </c>
      <c r="F1" s="10"/>
    </row>
    <row r="2" spans="1:16" x14ac:dyDescent="0.25">
      <c r="A2" t="s">
        <v>11</v>
      </c>
      <c r="B2" t="s">
        <v>12</v>
      </c>
      <c r="C2" t="s">
        <v>9</v>
      </c>
      <c r="D2" t="s">
        <v>10</v>
      </c>
      <c r="E2" t="s">
        <v>14</v>
      </c>
      <c r="F2" t="s">
        <v>15</v>
      </c>
      <c r="G2" t="s">
        <v>16</v>
      </c>
      <c r="H2" t="s">
        <v>69</v>
      </c>
      <c r="I2" t="s">
        <v>70</v>
      </c>
      <c r="J2" s="17" t="s">
        <v>80</v>
      </c>
      <c r="K2" s="11" t="s">
        <v>78</v>
      </c>
      <c r="L2" s="11" t="s">
        <v>79</v>
      </c>
      <c r="M2" s="18" t="s">
        <v>81</v>
      </c>
      <c r="N2" t="s">
        <v>71</v>
      </c>
      <c r="O2" t="s">
        <v>72</v>
      </c>
      <c r="P2" s="17" t="s">
        <v>82</v>
      </c>
    </row>
    <row r="3" spans="1:16" x14ac:dyDescent="0.25">
      <c r="B3" t="s">
        <v>66</v>
      </c>
      <c r="C3" t="s">
        <v>67</v>
      </c>
      <c r="D3" t="s">
        <v>67</v>
      </c>
      <c r="E3" t="s">
        <v>68</v>
      </c>
      <c r="F3" t="s">
        <v>68</v>
      </c>
      <c r="H3" t="s">
        <v>68</v>
      </c>
      <c r="I3" t="s">
        <v>68</v>
      </c>
      <c r="J3" s="17" t="s">
        <v>68</v>
      </c>
      <c r="K3" t="s">
        <v>68</v>
      </c>
      <c r="L3" t="s">
        <v>68</v>
      </c>
      <c r="M3" s="17" t="s">
        <v>68</v>
      </c>
      <c r="N3" t="s">
        <v>68</v>
      </c>
      <c r="O3" t="s">
        <v>68</v>
      </c>
      <c r="P3" s="17" t="s">
        <v>68</v>
      </c>
    </row>
    <row r="4" spans="1:16" x14ac:dyDescent="0.25">
      <c r="A4">
        <v>2</v>
      </c>
      <c r="B4" s="3">
        <f>2*DEGREES(ATAN2(C4,D4/2))</f>
        <v>22.920209076886383</v>
      </c>
      <c r="C4">
        <v>55</v>
      </c>
      <c r="D4">
        <v>22.3</v>
      </c>
      <c r="E4">
        <v>5184</v>
      </c>
      <c r="F4">
        <v>3456</v>
      </c>
      <c r="G4">
        <v>462</v>
      </c>
      <c r="H4" s="1">
        <v>-1.6299999999999999E-2</v>
      </c>
      <c r="I4" s="1">
        <v>3.5000000000000001E-3</v>
      </c>
      <c r="J4" s="17">
        <v>0.16189999999999999</v>
      </c>
      <c r="K4" s="1">
        <v>0.2923</v>
      </c>
      <c r="L4" s="1">
        <v>0.28760000000000002</v>
      </c>
      <c r="M4" s="17">
        <v>0.37709999999999999</v>
      </c>
      <c r="N4">
        <v>0.29249999999999998</v>
      </c>
      <c r="O4">
        <v>0.2873</v>
      </c>
      <c r="P4" s="17">
        <v>0.41</v>
      </c>
    </row>
    <row r="5" spans="1:16" x14ac:dyDescent="0.25">
      <c r="A5">
        <v>5</v>
      </c>
      <c r="B5" s="3">
        <f>2*DEGREES(ATAN2(C5,D5/2))</f>
        <v>57.942961493405285</v>
      </c>
      <c r="C5">
        <v>4.0999999999999996</v>
      </c>
      <c r="D5">
        <v>4.54</v>
      </c>
      <c r="E5">
        <v>3264</v>
      </c>
      <c r="F5">
        <v>2448</v>
      </c>
      <c r="G5">
        <v>3538</v>
      </c>
      <c r="H5" s="1">
        <v>5.0000000000000001E-3</v>
      </c>
      <c r="I5" s="1">
        <v>7.7999999999999996E-3</v>
      </c>
      <c r="J5" s="17">
        <v>0.1759</v>
      </c>
      <c r="K5" s="1">
        <v>0.30249999999999999</v>
      </c>
      <c r="L5" s="1">
        <v>0.27860000000000001</v>
      </c>
      <c r="M5" s="17">
        <v>0.37180000000000002</v>
      </c>
      <c r="N5">
        <v>0.30249999999999999</v>
      </c>
      <c r="O5">
        <v>0.2787</v>
      </c>
      <c r="P5" s="17">
        <v>0.4113</v>
      </c>
    </row>
    <row r="6" spans="1:16" x14ac:dyDescent="0.25">
      <c r="A6">
        <v>1</v>
      </c>
      <c r="B6" s="3">
        <f>2*DEGREES(ATAN2(C6,D6/2))</f>
        <v>72.585259456959193</v>
      </c>
      <c r="C6">
        <v>16</v>
      </c>
      <c r="D6">
        <v>23.5</v>
      </c>
      <c r="E6">
        <v>5456</v>
      </c>
      <c r="F6">
        <v>3632</v>
      </c>
      <c r="G6">
        <v>4093</v>
      </c>
      <c r="H6" s="1">
        <v>1.6000000000000001E-3</v>
      </c>
      <c r="I6" s="1">
        <v>1.1599999999999999E-2</v>
      </c>
      <c r="J6" s="17">
        <v>0.16220000000000001</v>
      </c>
      <c r="K6" s="1">
        <v>0.25540000000000002</v>
      </c>
      <c r="L6" s="1">
        <v>0.26740000000000003</v>
      </c>
      <c r="M6" s="17">
        <v>0.33250000000000002</v>
      </c>
      <c r="N6">
        <v>0.25540000000000002</v>
      </c>
      <c r="O6">
        <v>0.2676</v>
      </c>
      <c r="P6" s="17">
        <v>0.36990000000000001</v>
      </c>
    </row>
    <row r="7" spans="1:16" x14ac:dyDescent="0.25">
      <c r="A7">
        <v>3</v>
      </c>
      <c r="B7" s="3">
        <f>2*DEGREES(ATAN2(C7,D7/2))</f>
        <v>73.784392121125975</v>
      </c>
      <c r="C7">
        <v>4.1100000000000003</v>
      </c>
      <c r="D7">
        <v>6.17</v>
      </c>
      <c r="E7">
        <v>4608</v>
      </c>
      <c r="F7">
        <v>3456</v>
      </c>
      <c r="G7">
        <v>4491</v>
      </c>
      <c r="H7" s="1">
        <v>-3.5999999999999999E-3</v>
      </c>
      <c r="I7" s="1">
        <v>4.1000000000000003E-3</v>
      </c>
      <c r="J7" s="17">
        <v>0.1676</v>
      </c>
      <c r="K7" s="1">
        <v>0.29409999999999997</v>
      </c>
      <c r="L7" s="1">
        <v>0.26550000000000001</v>
      </c>
      <c r="M7" s="17">
        <v>0.35909999999999997</v>
      </c>
      <c r="N7">
        <v>0.29409999999999997</v>
      </c>
      <c r="O7">
        <v>0.26550000000000001</v>
      </c>
      <c r="P7" s="17">
        <v>0.3962</v>
      </c>
    </row>
    <row r="8" spans="1:16" x14ac:dyDescent="0.25">
      <c r="A8">
        <v>4</v>
      </c>
      <c r="B8" s="3">
        <f>2*DEGREES(ATAN2(C8,D8/2))</f>
        <v>93.540967503489</v>
      </c>
      <c r="C8">
        <v>2.9</v>
      </c>
      <c r="D8">
        <v>6.17</v>
      </c>
      <c r="E8">
        <v>4000</v>
      </c>
      <c r="F8">
        <v>3000</v>
      </c>
      <c r="G8">
        <v>7493</v>
      </c>
      <c r="H8" s="1">
        <v>3.3E-3</v>
      </c>
      <c r="I8" s="1">
        <v>8.0999999999999996E-3</v>
      </c>
      <c r="J8" s="17">
        <v>0.16889999999999999</v>
      </c>
      <c r="K8" s="1">
        <v>0.2823</v>
      </c>
      <c r="L8" s="1">
        <v>0.29449999999999998</v>
      </c>
      <c r="M8" s="17">
        <v>0.37140000000000001</v>
      </c>
      <c r="N8">
        <v>0.2823</v>
      </c>
      <c r="O8">
        <v>0.29459999999999997</v>
      </c>
      <c r="P8" s="17">
        <v>0.40799999999999997</v>
      </c>
    </row>
    <row r="9" spans="1:16" x14ac:dyDescent="0.25">
      <c r="J9" s="17"/>
      <c r="M9" s="17"/>
      <c r="P9" s="17"/>
    </row>
    <row r="10" spans="1:16" x14ac:dyDescent="0.25">
      <c r="J10" s="17"/>
      <c r="M10" s="17"/>
      <c r="P10" s="17"/>
    </row>
    <row r="11" spans="1:16" x14ac:dyDescent="0.25">
      <c r="C11" t="s">
        <v>64</v>
      </c>
      <c r="G11">
        <v>390204</v>
      </c>
      <c r="H11" s="1">
        <v>-1.1999999999999999E-3</v>
      </c>
      <c r="I11" s="1">
        <v>7.4999999999999997E-3</v>
      </c>
      <c r="J11" s="17">
        <v>0.22639999999999999</v>
      </c>
      <c r="K11" s="1">
        <v>0.21490000000000001</v>
      </c>
      <c r="L11" s="1">
        <v>0.21759999999999999</v>
      </c>
      <c r="M11" s="17">
        <v>0.20569999999999999</v>
      </c>
      <c r="N11">
        <v>0.21490000000000001</v>
      </c>
      <c r="O11">
        <v>0.2177</v>
      </c>
      <c r="P11" s="17">
        <v>0.30590000000000001</v>
      </c>
    </row>
    <row r="12" spans="1:16" x14ac:dyDescent="0.25">
      <c r="B12" s="3"/>
    </row>
    <row r="17" spans="3:13" x14ac:dyDescent="0.25">
      <c r="C17" s="10" t="s">
        <v>2</v>
      </c>
      <c r="D17" s="10" t="s">
        <v>83</v>
      </c>
      <c r="E17" s="10" t="s">
        <v>111</v>
      </c>
      <c r="F17" s="10"/>
      <c r="G17" s="10"/>
      <c r="H17" s="10"/>
      <c r="I17" s="10"/>
      <c r="J17" s="10" t="s">
        <v>116</v>
      </c>
      <c r="K17" s="10" t="s">
        <v>114</v>
      </c>
      <c r="L17" s="10" t="s">
        <v>117</v>
      </c>
      <c r="M17" s="10" t="s">
        <v>118</v>
      </c>
    </row>
    <row r="18" spans="3:13" x14ac:dyDescent="0.25">
      <c r="C18" s="10"/>
      <c r="D18" s="10"/>
      <c r="E18">
        <v>1</v>
      </c>
      <c r="F18">
        <v>2</v>
      </c>
      <c r="G18">
        <v>3</v>
      </c>
      <c r="H18">
        <v>4</v>
      </c>
      <c r="I18">
        <v>5</v>
      </c>
      <c r="J18" s="10"/>
      <c r="K18" s="10"/>
      <c r="L18" s="10"/>
      <c r="M18" s="10"/>
    </row>
    <row r="19" spans="3:13" x14ac:dyDescent="0.25">
      <c r="C19" t="s">
        <v>12</v>
      </c>
      <c r="D19" t="s">
        <v>7</v>
      </c>
      <c r="E19" s="3">
        <f>2*DEGREES(ATAN2(E20,E21/2))</f>
        <v>22.920209076886383</v>
      </c>
      <c r="F19" s="3">
        <f>2*DEGREES(ATAN2(F20,F21/2))</f>
        <v>57.942961493405285</v>
      </c>
      <c r="G19" s="3">
        <f>2*DEGREES(ATAN2(G20,G21/2))</f>
        <v>72.585259456959193</v>
      </c>
      <c r="H19" s="3">
        <f>2*DEGREES(ATAN2(H20,H21/2))</f>
        <v>73.784392121125975</v>
      </c>
      <c r="I19" s="3">
        <f>2*DEGREES(ATAN2(I20,I21/2))</f>
        <v>93.540967503489</v>
      </c>
      <c r="J19" t="s">
        <v>115</v>
      </c>
      <c r="K19" t="s">
        <v>115</v>
      </c>
      <c r="L19" t="s">
        <v>115</v>
      </c>
      <c r="M19" t="s">
        <v>115</v>
      </c>
    </row>
    <row r="20" spans="3:13" x14ac:dyDescent="0.25">
      <c r="C20" t="s">
        <v>9</v>
      </c>
      <c r="D20" t="s">
        <v>113</v>
      </c>
      <c r="E20">
        <v>55</v>
      </c>
      <c r="F20">
        <v>4.0999999999999996</v>
      </c>
      <c r="G20">
        <v>16</v>
      </c>
      <c r="H20">
        <v>4.1100000000000003</v>
      </c>
      <c r="I20">
        <v>2.9</v>
      </c>
      <c r="J20" t="s">
        <v>115</v>
      </c>
      <c r="K20" t="s">
        <v>115</v>
      </c>
      <c r="L20" t="s">
        <v>115</v>
      </c>
      <c r="M20" t="s">
        <v>115</v>
      </c>
    </row>
    <row r="21" spans="3:13" x14ac:dyDescent="0.25">
      <c r="C21" t="s">
        <v>10</v>
      </c>
      <c r="D21" t="s">
        <v>113</v>
      </c>
      <c r="E21">
        <v>22.3</v>
      </c>
      <c r="F21">
        <v>4.54</v>
      </c>
      <c r="G21">
        <v>23.5</v>
      </c>
      <c r="H21">
        <v>6.17</v>
      </c>
      <c r="I21">
        <v>6.17</v>
      </c>
      <c r="J21" t="s">
        <v>115</v>
      </c>
      <c r="K21" t="s">
        <v>115</v>
      </c>
      <c r="L21" t="s">
        <v>115</v>
      </c>
      <c r="M21" t="s">
        <v>115</v>
      </c>
    </row>
    <row r="22" spans="3:13" x14ac:dyDescent="0.25">
      <c r="C22" t="s">
        <v>14</v>
      </c>
      <c r="D22" t="s">
        <v>68</v>
      </c>
      <c r="E22">
        <v>5184</v>
      </c>
      <c r="F22">
        <v>3264</v>
      </c>
      <c r="G22">
        <v>5456</v>
      </c>
      <c r="H22">
        <v>4608</v>
      </c>
      <c r="I22">
        <v>4000</v>
      </c>
      <c r="J22" t="s">
        <v>115</v>
      </c>
      <c r="K22" t="s">
        <v>115</v>
      </c>
      <c r="L22" t="s">
        <v>115</v>
      </c>
      <c r="M22" t="s">
        <v>115</v>
      </c>
    </row>
    <row r="23" spans="3:13" x14ac:dyDescent="0.25">
      <c r="C23" t="s">
        <v>15</v>
      </c>
      <c r="D23" t="s">
        <v>98</v>
      </c>
      <c r="E23">
        <v>3456</v>
      </c>
      <c r="F23">
        <v>2448</v>
      </c>
      <c r="G23">
        <v>3632</v>
      </c>
      <c r="H23">
        <v>3456</v>
      </c>
      <c r="I23">
        <v>3000</v>
      </c>
      <c r="J23" t="s">
        <v>115</v>
      </c>
      <c r="K23" t="s">
        <v>115</v>
      </c>
      <c r="L23" t="s">
        <v>115</v>
      </c>
      <c r="M23" t="s">
        <v>115</v>
      </c>
    </row>
    <row r="24" spans="3:13" x14ac:dyDescent="0.25">
      <c r="C24" t="s">
        <v>112</v>
      </c>
      <c r="D24" t="s">
        <v>103</v>
      </c>
      <c r="E24">
        <v>462</v>
      </c>
      <c r="F24">
        <v>3538</v>
      </c>
      <c r="G24">
        <v>4093</v>
      </c>
      <c r="H24">
        <v>4491</v>
      </c>
      <c r="I24">
        <v>7493</v>
      </c>
      <c r="J24">
        <f>SUM(E24:I24)</f>
        <v>20077</v>
      </c>
      <c r="K24">
        <v>390204</v>
      </c>
      <c r="L24" t="s">
        <v>115</v>
      </c>
      <c r="M24" t="s">
        <v>115</v>
      </c>
    </row>
    <row r="25" spans="3:13" x14ac:dyDescent="0.25">
      <c r="C25" t="s">
        <v>69</v>
      </c>
      <c r="D25" t="s">
        <v>98</v>
      </c>
      <c r="E25" s="1">
        <v>-1.6299999999999999E-2</v>
      </c>
      <c r="F25" s="1">
        <v>5.0000000000000001E-3</v>
      </c>
      <c r="G25" s="1">
        <v>1.6000000000000001E-3</v>
      </c>
      <c r="H25" s="1">
        <v>-3.5999999999999999E-3</v>
      </c>
      <c r="I25" s="1">
        <v>3.3E-3</v>
      </c>
      <c r="J25" s="1">
        <f>AVERAGE(E25:I25)</f>
        <v>-1.9999999999999992E-3</v>
      </c>
      <c r="K25" s="1">
        <v>-1.1999999999999999E-3</v>
      </c>
      <c r="L25" s="1">
        <f>J25-K25</f>
        <v>-7.9999999999999928E-4</v>
      </c>
      <c r="M25" s="16">
        <f>K25/J25</f>
        <v>0.6000000000000002</v>
      </c>
    </row>
    <row r="26" spans="3:13" x14ac:dyDescent="0.25">
      <c r="C26" t="s">
        <v>70</v>
      </c>
      <c r="D26" t="s">
        <v>98</v>
      </c>
      <c r="E26" s="1">
        <v>3.5000000000000001E-3</v>
      </c>
      <c r="F26" s="1">
        <v>7.7999999999999996E-3</v>
      </c>
      <c r="G26" s="1">
        <v>1.1599999999999999E-2</v>
      </c>
      <c r="H26" s="1">
        <v>4.1000000000000003E-3</v>
      </c>
      <c r="I26" s="1">
        <v>8.0999999999999996E-3</v>
      </c>
      <c r="J26" s="1">
        <f t="shared" ref="J26:J30" si="0">AVERAGE(E26:I26)</f>
        <v>7.0199999999999985E-3</v>
      </c>
      <c r="K26" s="1">
        <v>7.4999999999999997E-3</v>
      </c>
      <c r="L26" s="1">
        <f t="shared" ref="L26:L30" si="1">J26-K26</f>
        <v>-4.8000000000000126E-4</v>
      </c>
      <c r="M26" s="16">
        <f t="shared" ref="M26:M30" si="2">K26/J26</f>
        <v>1.0683760683760686</v>
      </c>
    </row>
    <row r="27" spans="3:13" x14ac:dyDescent="0.25">
      <c r="C27" s="11" t="s">
        <v>78</v>
      </c>
      <c r="D27" t="s">
        <v>98</v>
      </c>
      <c r="E27" s="1">
        <v>0.2923</v>
      </c>
      <c r="F27" s="1">
        <v>0.30249999999999999</v>
      </c>
      <c r="G27" s="1">
        <v>0.25540000000000002</v>
      </c>
      <c r="H27" s="1">
        <v>0.29409999999999997</v>
      </c>
      <c r="I27" s="1">
        <v>0.2823</v>
      </c>
      <c r="J27" s="1">
        <f t="shared" si="0"/>
        <v>0.28532000000000002</v>
      </c>
      <c r="K27" s="1">
        <v>0.21490000000000001</v>
      </c>
      <c r="L27" s="1">
        <f t="shared" si="1"/>
        <v>7.042000000000001E-2</v>
      </c>
      <c r="M27" s="16">
        <f t="shared" si="2"/>
        <v>0.75318940137389601</v>
      </c>
    </row>
    <row r="28" spans="3:13" x14ac:dyDescent="0.25">
      <c r="C28" s="11" t="s">
        <v>79</v>
      </c>
      <c r="D28" t="s">
        <v>98</v>
      </c>
      <c r="E28" s="1">
        <v>0.28760000000000002</v>
      </c>
      <c r="F28" s="1">
        <v>0.27860000000000001</v>
      </c>
      <c r="G28" s="1">
        <v>0.26740000000000003</v>
      </c>
      <c r="H28" s="1">
        <v>0.26550000000000001</v>
      </c>
      <c r="I28" s="1">
        <v>0.29449999999999998</v>
      </c>
      <c r="J28" s="1">
        <f t="shared" si="0"/>
        <v>0.27872000000000002</v>
      </c>
      <c r="K28" s="1">
        <v>0.21759999999999999</v>
      </c>
      <c r="L28" s="1">
        <f t="shared" si="1"/>
        <v>6.1120000000000035E-2</v>
      </c>
      <c r="M28" s="16">
        <f t="shared" si="2"/>
        <v>0.78071182548794482</v>
      </c>
    </row>
    <row r="29" spans="3:13" x14ac:dyDescent="0.25">
      <c r="C29" t="s">
        <v>71</v>
      </c>
      <c r="D29" t="s">
        <v>98</v>
      </c>
      <c r="E29">
        <v>0.29249999999999998</v>
      </c>
      <c r="F29">
        <v>0.30249999999999999</v>
      </c>
      <c r="G29">
        <v>0.25540000000000002</v>
      </c>
      <c r="H29">
        <v>0.29409999999999997</v>
      </c>
      <c r="I29">
        <v>0.2823</v>
      </c>
      <c r="J29" s="1">
        <f t="shared" si="0"/>
        <v>0.28536</v>
      </c>
      <c r="K29">
        <v>0.21490000000000001</v>
      </c>
      <c r="L29" s="1">
        <f t="shared" si="1"/>
        <v>7.0459999999999995E-2</v>
      </c>
      <c r="M29" s="16">
        <f t="shared" si="2"/>
        <v>0.75308382394168771</v>
      </c>
    </row>
    <row r="30" spans="3:13" x14ac:dyDescent="0.25">
      <c r="C30" t="s">
        <v>72</v>
      </c>
      <c r="D30" t="s">
        <v>98</v>
      </c>
      <c r="E30">
        <v>0.2873</v>
      </c>
      <c r="F30">
        <v>0.2787</v>
      </c>
      <c r="G30">
        <v>0.2676</v>
      </c>
      <c r="H30">
        <v>0.26550000000000001</v>
      </c>
      <c r="I30">
        <v>0.29459999999999997</v>
      </c>
      <c r="J30" s="1">
        <f t="shared" si="0"/>
        <v>0.27874000000000004</v>
      </c>
      <c r="K30">
        <v>0.2177</v>
      </c>
      <c r="L30" s="1">
        <f t="shared" si="1"/>
        <v>6.1040000000000039E-2</v>
      </c>
      <c r="M30" s="16">
        <f t="shared" si="2"/>
        <v>0.78101456554495219</v>
      </c>
    </row>
    <row r="35" spans="4:11" x14ac:dyDescent="0.25">
      <c r="E35" t="s">
        <v>112</v>
      </c>
      <c r="F35" t="s">
        <v>69</v>
      </c>
      <c r="G35" t="s">
        <v>70</v>
      </c>
      <c r="H35" s="11" t="s">
        <v>78</v>
      </c>
      <c r="I35" s="11" t="s">
        <v>79</v>
      </c>
      <c r="J35" t="s">
        <v>71</v>
      </c>
      <c r="K35" t="s">
        <v>72</v>
      </c>
    </row>
    <row r="36" spans="4:11" x14ac:dyDescent="0.25">
      <c r="D36" t="s">
        <v>116</v>
      </c>
      <c r="E36">
        <v>20077</v>
      </c>
      <c r="F36" s="1">
        <v>-1.9999999999999992E-3</v>
      </c>
      <c r="G36" s="1">
        <v>7.0199999999999985E-3</v>
      </c>
      <c r="H36" s="1">
        <v>0.28532000000000002</v>
      </c>
      <c r="I36" s="1">
        <v>0.27872000000000002</v>
      </c>
      <c r="J36" s="1">
        <v>0.28536</v>
      </c>
      <c r="K36" s="1">
        <v>0.27874000000000004</v>
      </c>
    </row>
    <row r="37" spans="4:11" x14ac:dyDescent="0.25">
      <c r="D37" t="s">
        <v>114</v>
      </c>
      <c r="E37">
        <v>390204</v>
      </c>
      <c r="F37" s="1">
        <v>-1.1999999999999999E-3</v>
      </c>
      <c r="G37" s="1">
        <v>7.4999999999999997E-3</v>
      </c>
      <c r="H37" s="1">
        <v>0.21490000000000001</v>
      </c>
      <c r="I37" s="1">
        <v>0.21759999999999999</v>
      </c>
      <c r="J37" s="1">
        <v>0.21490000000000001</v>
      </c>
      <c r="K37" s="1">
        <v>0.2177</v>
      </c>
    </row>
    <row r="38" spans="4:11" x14ac:dyDescent="0.25">
      <c r="D38" t="s">
        <v>117</v>
      </c>
      <c r="E38" t="s">
        <v>115</v>
      </c>
      <c r="F38" s="1">
        <v>-7.9999999999999928E-4</v>
      </c>
      <c r="G38" s="1">
        <v>-4.8000000000000126E-4</v>
      </c>
      <c r="H38" s="1">
        <v>7.042000000000001E-2</v>
      </c>
      <c r="I38" s="1">
        <v>6.1120000000000035E-2</v>
      </c>
      <c r="J38" s="1">
        <v>7.0459999999999995E-2</v>
      </c>
      <c r="K38" s="1">
        <v>6.1040000000000039E-2</v>
      </c>
    </row>
    <row r="39" spans="4:11" x14ac:dyDescent="0.25">
      <c r="D39" t="s">
        <v>118</v>
      </c>
      <c r="E39" t="s">
        <v>115</v>
      </c>
      <c r="F39" s="15">
        <v>0.6000000000000002</v>
      </c>
      <c r="G39" s="15">
        <v>1.0683760683760686</v>
      </c>
      <c r="H39" s="15">
        <v>0.75318940137389601</v>
      </c>
      <c r="I39" s="15">
        <v>0.78071182548794482</v>
      </c>
      <c r="J39" s="15">
        <v>0.75308382394168771</v>
      </c>
      <c r="K39" s="15">
        <v>0.78101456554495219</v>
      </c>
    </row>
  </sheetData>
  <mergeCells count="8">
    <mergeCell ref="K17:K18"/>
    <mergeCell ref="L17:L18"/>
    <mergeCell ref="M17:M18"/>
    <mergeCell ref="E1:F1"/>
    <mergeCell ref="E17:I17"/>
    <mergeCell ref="C17:C18"/>
    <mergeCell ref="D17:D18"/>
    <mergeCell ref="J17:J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5" sqref="A1:C15"/>
    </sheetView>
  </sheetViews>
  <sheetFormatPr defaultRowHeight="15" x14ac:dyDescent="0.25"/>
  <cols>
    <col min="1" max="1" width="23.5703125" bestFit="1" customWidth="1"/>
    <col min="2" max="2" width="11.7109375" customWidth="1"/>
    <col min="3" max="3" width="21.7109375" bestFit="1" customWidth="1"/>
  </cols>
  <sheetData>
    <row r="1" spans="1:3" x14ac:dyDescent="0.25">
      <c r="A1" t="s">
        <v>2</v>
      </c>
      <c r="B1" t="s">
        <v>17</v>
      </c>
      <c r="C1" t="s">
        <v>83</v>
      </c>
    </row>
    <row r="2" spans="1:3" x14ac:dyDescent="0.25">
      <c r="A2" t="s">
        <v>85</v>
      </c>
      <c r="B2">
        <v>-0.06</v>
      </c>
      <c r="C2" t="s">
        <v>99</v>
      </c>
    </row>
    <row r="3" spans="1:3" x14ac:dyDescent="0.25">
      <c r="A3" t="s">
        <v>84</v>
      </c>
      <c r="B3">
        <v>-0.03</v>
      </c>
      <c r="C3" t="s">
        <v>100</v>
      </c>
    </row>
    <row r="4" spans="1:3" x14ac:dyDescent="0.25">
      <c r="A4" t="s">
        <v>86</v>
      </c>
      <c r="B4">
        <v>-2E-3</v>
      </c>
      <c r="C4" t="s">
        <v>101</v>
      </c>
    </row>
    <row r="5" spans="1:3" x14ac:dyDescent="0.25">
      <c r="A5" t="s">
        <v>87</v>
      </c>
      <c r="B5">
        <v>0</v>
      </c>
      <c r="C5" t="s">
        <v>102</v>
      </c>
    </row>
    <row r="6" spans="1:3" x14ac:dyDescent="0.25">
      <c r="A6" t="s">
        <v>88</v>
      </c>
      <c r="B6">
        <v>-1E-3</v>
      </c>
      <c r="C6" t="s">
        <v>99</v>
      </c>
    </row>
    <row r="7" spans="1:3" x14ac:dyDescent="0.25">
      <c r="A7" t="s">
        <v>89</v>
      </c>
      <c r="B7">
        <v>-1E-3</v>
      </c>
      <c r="C7" t="s">
        <v>99</v>
      </c>
    </row>
    <row r="8" spans="1:3" x14ac:dyDescent="0.25">
      <c r="A8" t="s">
        <v>90</v>
      </c>
      <c r="B8">
        <v>10</v>
      </c>
      <c r="C8" t="s">
        <v>98</v>
      </c>
    </row>
    <row r="9" spans="1:3" x14ac:dyDescent="0.25">
      <c r="A9" t="s">
        <v>91</v>
      </c>
      <c r="B9">
        <v>0.2</v>
      </c>
      <c r="C9" t="s">
        <v>103</v>
      </c>
    </row>
    <row r="10" spans="1:3" x14ac:dyDescent="0.25">
      <c r="A10" t="s">
        <v>92</v>
      </c>
      <c r="B10">
        <v>0</v>
      </c>
      <c r="C10" t="s">
        <v>104</v>
      </c>
    </row>
    <row r="11" spans="1:3" x14ac:dyDescent="0.25">
      <c r="A11" t="s">
        <v>93</v>
      </c>
      <c r="B11">
        <v>0.01</v>
      </c>
      <c r="C11" t="s">
        <v>105</v>
      </c>
    </row>
    <row r="12" spans="1:3" x14ac:dyDescent="0.25">
      <c r="A12" t="s">
        <v>94</v>
      </c>
      <c r="B12">
        <v>0.01</v>
      </c>
      <c r="C12" t="s">
        <v>105</v>
      </c>
    </row>
    <row r="13" spans="1:3" x14ac:dyDescent="0.25">
      <c r="A13" t="s">
        <v>95</v>
      </c>
      <c r="B13">
        <v>0</v>
      </c>
      <c r="C13" t="s">
        <v>106</v>
      </c>
    </row>
    <row r="14" spans="1:3" x14ac:dyDescent="0.25">
      <c r="A14" t="s">
        <v>96</v>
      </c>
      <c r="B14">
        <v>0.02</v>
      </c>
      <c r="C14" t="s">
        <v>106</v>
      </c>
    </row>
    <row r="15" spans="1:3" x14ac:dyDescent="0.25">
      <c r="A15" t="s">
        <v>97</v>
      </c>
      <c r="B15">
        <v>1</v>
      </c>
      <c r="C15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7" sqref="B27"/>
    </sheetView>
  </sheetViews>
  <sheetFormatPr defaultRowHeight="15" x14ac:dyDescent="0.25"/>
  <cols>
    <col min="1" max="1" width="31.85546875" bestFit="1" customWidth="1"/>
    <col min="2" max="2" width="31.140625" bestFit="1" customWidth="1"/>
  </cols>
  <sheetData>
    <row r="1" spans="1:3" x14ac:dyDescent="0.25">
      <c r="A1" s="12" t="s">
        <v>18</v>
      </c>
      <c r="B1" s="12" t="s">
        <v>107</v>
      </c>
      <c r="C1" s="12" t="s">
        <v>83</v>
      </c>
    </row>
    <row r="2" spans="1:3" x14ac:dyDescent="0.25">
      <c r="A2" s="13" t="s">
        <v>19</v>
      </c>
      <c r="B2" s="13" t="s">
        <v>108</v>
      </c>
      <c r="C2" s="13" t="s">
        <v>109</v>
      </c>
    </row>
    <row r="3" spans="1:3" x14ac:dyDescent="0.25">
      <c r="A3" s="13" t="s">
        <v>20</v>
      </c>
      <c r="B3" s="13">
        <v>40000</v>
      </c>
      <c r="C3" s="13" t="s">
        <v>109</v>
      </c>
    </row>
    <row r="4" spans="1:3" x14ac:dyDescent="0.25">
      <c r="A4" s="13" t="s">
        <v>21</v>
      </c>
      <c r="B4" s="13">
        <v>4000</v>
      </c>
      <c r="C4" s="13" t="s">
        <v>109</v>
      </c>
    </row>
    <row r="5" spans="1:3" x14ac:dyDescent="0.25">
      <c r="A5" s="13" t="s">
        <v>49</v>
      </c>
      <c r="B5" s="13" t="s">
        <v>50</v>
      </c>
      <c r="C5" s="13" t="s">
        <v>109</v>
      </c>
    </row>
    <row r="6" spans="1:3" x14ac:dyDescent="0.25">
      <c r="A6" s="13" t="s">
        <v>51</v>
      </c>
      <c r="B6" s="13" t="s">
        <v>22</v>
      </c>
      <c r="C6" s="13" t="s">
        <v>109</v>
      </c>
    </row>
    <row r="7" spans="1:3" x14ac:dyDescent="0.25">
      <c r="A7" s="13" t="s">
        <v>52</v>
      </c>
      <c r="B7" s="13" t="s">
        <v>22</v>
      </c>
      <c r="C7" s="13" t="s">
        <v>109</v>
      </c>
    </row>
    <row r="8" spans="1:3" x14ac:dyDescent="0.25">
      <c r="A8" s="13" t="s">
        <v>53</v>
      </c>
      <c r="B8" s="13" t="s">
        <v>22</v>
      </c>
      <c r="C8" s="13" t="s">
        <v>109</v>
      </c>
    </row>
    <row r="9" spans="1:3" x14ac:dyDescent="0.25">
      <c r="A9" s="13" t="s">
        <v>54</v>
      </c>
      <c r="B9" s="13" t="s">
        <v>22</v>
      </c>
      <c r="C9" s="13" t="s">
        <v>109</v>
      </c>
    </row>
    <row r="10" spans="1:3" x14ac:dyDescent="0.25">
      <c r="A10" s="13" t="s">
        <v>55</v>
      </c>
      <c r="B10" s="13" t="s">
        <v>22</v>
      </c>
      <c r="C10" s="13" t="s">
        <v>109</v>
      </c>
    </row>
    <row r="11" spans="1:3" x14ac:dyDescent="0.25">
      <c r="A11" s="13" t="s">
        <v>56</v>
      </c>
      <c r="B11" s="13">
        <v>5.0000000000000001E-3</v>
      </c>
      <c r="C11" s="13" t="s">
        <v>6</v>
      </c>
    </row>
    <row r="12" spans="1:3" x14ac:dyDescent="0.25">
      <c r="A12" s="13" t="s">
        <v>57</v>
      </c>
      <c r="B12" s="13" t="s">
        <v>58</v>
      </c>
      <c r="C12" s="13" t="s">
        <v>7</v>
      </c>
    </row>
    <row r="13" spans="1:3" x14ac:dyDescent="0.25">
      <c r="A13" s="13" t="s">
        <v>59</v>
      </c>
      <c r="B13" s="13">
        <v>5.0000000000000001E-3</v>
      </c>
      <c r="C13" s="13" t="s">
        <v>6</v>
      </c>
    </row>
    <row r="14" spans="1:3" x14ac:dyDescent="0.25">
      <c r="A14" s="13" t="s">
        <v>60</v>
      </c>
      <c r="B14" s="13" t="s">
        <v>61</v>
      </c>
      <c r="C14" s="13" t="s">
        <v>6</v>
      </c>
    </row>
    <row r="15" spans="1:3" x14ac:dyDescent="0.25">
      <c r="A15" s="13" t="s">
        <v>59</v>
      </c>
      <c r="B15" s="13">
        <v>0.01</v>
      </c>
      <c r="C15" s="13" t="s">
        <v>63</v>
      </c>
    </row>
    <row r="16" spans="1:3" x14ac:dyDescent="0.25">
      <c r="A16" s="13" t="s">
        <v>62</v>
      </c>
      <c r="B16" s="13">
        <v>1</v>
      </c>
      <c r="C16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A17" sqref="A17:I23"/>
    </sheetView>
  </sheetViews>
  <sheetFormatPr defaultRowHeight="15" x14ac:dyDescent="0.25"/>
  <cols>
    <col min="1" max="1" width="24.7109375" customWidth="1"/>
    <col min="2" max="2" width="43.42578125" bestFit="1" customWidth="1"/>
    <col min="3" max="3" width="22" bestFit="1" customWidth="1"/>
    <col min="4" max="4" width="13.28515625" bestFit="1" customWidth="1"/>
    <col min="5" max="5" width="16.7109375" bestFit="1" customWidth="1"/>
    <col min="6" max="6" width="9.5703125" bestFit="1" customWidth="1"/>
    <col min="7" max="7" width="9.5703125" customWidth="1"/>
    <col min="8" max="8" width="12.140625" bestFit="1" customWidth="1"/>
    <col min="9" max="9" width="29.28515625" bestFit="1" customWidth="1"/>
  </cols>
  <sheetData>
    <row r="1" spans="1:5" x14ac:dyDescent="0.25">
      <c r="A1" s="6" t="s">
        <v>25</v>
      </c>
      <c r="B1" s="6" t="s">
        <v>23</v>
      </c>
      <c r="C1" s="6" t="s">
        <v>24</v>
      </c>
      <c r="D1" s="6" t="s">
        <v>30</v>
      </c>
      <c r="E1" s="6" t="s">
        <v>32</v>
      </c>
    </row>
    <row r="2" spans="1:5" x14ac:dyDescent="0.25">
      <c r="A2" t="s">
        <v>31</v>
      </c>
      <c r="B2" s="4">
        <v>42739.245787037034</v>
      </c>
      <c r="C2" s="4">
        <v>42739.26635416667</v>
      </c>
      <c r="D2" s="5">
        <f>C2-B2</f>
        <v>2.0567129635310266E-2</v>
      </c>
      <c r="E2">
        <v>11594234</v>
      </c>
    </row>
    <row r="3" spans="1:5" x14ac:dyDescent="0.25">
      <c r="A3" t="s">
        <v>33</v>
      </c>
      <c r="B3" s="4">
        <v>42738.748657407406</v>
      </c>
      <c r="C3" s="4">
        <v>42739.245173611111</v>
      </c>
      <c r="D3" s="5">
        <f t="shared" ref="D3:D9" si="0">C3-B3</f>
        <v>0.49651620370423188</v>
      </c>
      <c r="E3">
        <v>186313448</v>
      </c>
    </row>
    <row r="4" spans="1:5" x14ac:dyDescent="0.25">
      <c r="A4" t="s">
        <v>26</v>
      </c>
      <c r="B4" s="4">
        <v>42738.651805555557</v>
      </c>
      <c r="C4" s="4">
        <v>42738.748506944445</v>
      </c>
      <c r="D4" s="5">
        <f t="shared" si="0"/>
        <v>9.6701388887595385E-2</v>
      </c>
      <c r="E4">
        <v>46465218</v>
      </c>
    </row>
    <row r="5" spans="1:5" x14ac:dyDescent="0.25">
      <c r="A5" t="s">
        <v>27</v>
      </c>
      <c r="B5" s="4">
        <v>42738.630277777775</v>
      </c>
      <c r="C5" s="4">
        <v>42738.651770833334</v>
      </c>
      <c r="D5" s="5">
        <f t="shared" si="0"/>
        <v>2.1493055559403729E-2</v>
      </c>
      <c r="E5">
        <v>11587504</v>
      </c>
    </row>
    <row r="6" spans="1:5" x14ac:dyDescent="0.25">
      <c r="A6" t="s">
        <v>28</v>
      </c>
      <c r="B6" s="4">
        <v>42738.62394675926</v>
      </c>
      <c r="C6" s="4">
        <v>42738.630266203705</v>
      </c>
      <c r="D6" s="5">
        <f t="shared" si="0"/>
        <v>6.3194444446708076E-3</v>
      </c>
      <c r="E6">
        <v>2886971</v>
      </c>
    </row>
    <row r="7" spans="1:5" x14ac:dyDescent="0.25">
      <c r="A7" t="s">
        <v>29</v>
      </c>
      <c r="B7" s="4">
        <v>42738.621458333335</v>
      </c>
      <c r="C7" s="4">
        <v>42738.62394675926</v>
      </c>
      <c r="D7" s="5">
        <f t="shared" si="0"/>
        <v>2.488425925548654E-3</v>
      </c>
      <c r="E7">
        <v>716331</v>
      </c>
    </row>
    <row r="9" spans="1:5" x14ac:dyDescent="0.25">
      <c r="A9" t="s">
        <v>34</v>
      </c>
      <c r="B9" s="4">
        <v>42739.573796296296</v>
      </c>
      <c r="C9" s="4">
        <v>42739.598807870374</v>
      </c>
      <c r="D9" s="5">
        <f t="shared" si="0"/>
        <v>2.5011574078234844E-2</v>
      </c>
      <c r="E9">
        <v>22214</v>
      </c>
    </row>
    <row r="11" spans="1:5" x14ac:dyDescent="0.25">
      <c r="A11" t="s">
        <v>35</v>
      </c>
      <c r="B11" t="s">
        <v>36</v>
      </c>
    </row>
    <row r="12" spans="1:5" x14ac:dyDescent="0.25">
      <c r="A12" t="s">
        <v>37</v>
      </c>
      <c r="B12" t="s">
        <v>39</v>
      </c>
    </row>
    <row r="13" spans="1:5" x14ac:dyDescent="0.25">
      <c r="A13" t="s">
        <v>38</v>
      </c>
      <c r="B13" t="s">
        <v>42</v>
      </c>
      <c r="C13" t="s">
        <v>43</v>
      </c>
    </row>
    <row r="14" spans="1:5" x14ac:dyDescent="0.25">
      <c r="A14" t="s">
        <v>40</v>
      </c>
      <c r="B14" t="s">
        <v>41</v>
      </c>
    </row>
    <row r="17" spans="1:9" x14ac:dyDescent="0.25">
      <c r="A17" s="7" t="s">
        <v>25</v>
      </c>
      <c r="B17" s="8" t="s">
        <v>110</v>
      </c>
      <c r="C17" s="7" t="s">
        <v>32</v>
      </c>
      <c r="D17" t="s">
        <v>76</v>
      </c>
      <c r="E17" s="11" t="s">
        <v>73</v>
      </c>
      <c r="F17" s="11" t="s">
        <v>77</v>
      </c>
      <c r="G17" s="11" t="s">
        <v>74</v>
      </c>
      <c r="H17" t="s">
        <v>65</v>
      </c>
      <c r="I17" t="s">
        <v>75</v>
      </c>
    </row>
    <row r="18" spans="1:9" x14ac:dyDescent="0.25">
      <c r="A18" t="s">
        <v>34</v>
      </c>
      <c r="B18" s="14">
        <v>2.5011574078234844E-2</v>
      </c>
      <c r="C18">
        <v>22214</v>
      </c>
      <c r="D18" s="2">
        <f t="shared" ref="D18:D23" si="1">INT(B18)*24+HOUR(B18)+ROUND(MINUTE(B18)/60,2)</f>
        <v>0.6</v>
      </c>
      <c r="E18" s="1">
        <v>-1E-4</v>
      </c>
      <c r="F18">
        <v>2.8E-3</v>
      </c>
      <c r="G18">
        <v>2.8E-3</v>
      </c>
    </row>
    <row r="19" spans="1:9" x14ac:dyDescent="0.25">
      <c r="A19" t="s">
        <v>44</v>
      </c>
      <c r="B19" s="14">
        <v>2.488425925548654E-3</v>
      </c>
      <c r="C19">
        <v>716331</v>
      </c>
      <c r="D19" s="2">
        <f t="shared" si="1"/>
        <v>0.05</v>
      </c>
      <c r="E19" s="1">
        <v>-6.6E-3</v>
      </c>
      <c r="F19">
        <v>3.2300000000000002E-2</v>
      </c>
      <c r="G19" s="1">
        <v>3.3000000000000002E-2</v>
      </c>
      <c r="H19">
        <f t="shared" ref="H19:H21" si="2">H20/2</f>
        <v>6.25</v>
      </c>
      <c r="I19">
        <f t="shared" ref="I19:I21" si="3">I20/4</f>
        <v>0.390625</v>
      </c>
    </row>
    <row r="20" spans="1:9" x14ac:dyDescent="0.25">
      <c r="A20" t="s">
        <v>45</v>
      </c>
      <c r="B20" s="14">
        <v>6.3194444446708076E-3</v>
      </c>
      <c r="C20">
        <v>2886971</v>
      </c>
      <c r="D20" s="2">
        <f t="shared" si="1"/>
        <v>0.15</v>
      </c>
      <c r="E20" s="1">
        <v>-2E-3</v>
      </c>
      <c r="F20">
        <v>1.54E-2</v>
      </c>
      <c r="G20">
        <v>1.5599999999999999E-2</v>
      </c>
      <c r="H20">
        <f t="shared" si="2"/>
        <v>12.5</v>
      </c>
      <c r="I20">
        <f t="shared" si="3"/>
        <v>1.5625</v>
      </c>
    </row>
    <row r="21" spans="1:9" x14ac:dyDescent="0.25">
      <c r="A21" t="s">
        <v>46</v>
      </c>
      <c r="B21" s="14">
        <v>2.1493055559403729E-2</v>
      </c>
      <c r="C21">
        <v>11587504</v>
      </c>
      <c r="D21" s="2">
        <f t="shared" si="1"/>
        <v>0.5</v>
      </c>
      <c r="E21" s="1">
        <v>-5.0000000000000001E-4</v>
      </c>
      <c r="F21">
        <v>7.7000000000000002E-3</v>
      </c>
      <c r="G21">
        <v>7.7000000000000002E-3</v>
      </c>
      <c r="H21">
        <f t="shared" si="2"/>
        <v>25</v>
      </c>
      <c r="I21">
        <f t="shared" si="3"/>
        <v>6.25</v>
      </c>
    </row>
    <row r="22" spans="1:9" x14ac:dyDescent="0.25">
      <c r="A22" t="s">
        <v>47</v>
      </c>
      <c r="B22" s="14">
        <v>9.6701388887595385E-2</v>
      </c>
      <c r="C22">
        <v>46465218</v>
      </c>
      <c r="D22" s="2">
        <f t="shared" si="1"/>
        <v>2.3199999999999998</v>
      </c>
      <c r="E22" s="1">
        <v>-2.0000000000000001E-4</v>
      </c>
      <c r="F22">
        <v>4.4000000000000003E-3</v>
      </c>
      <c r="G22">
        <v>4.4000000000000003E-3</v>
      </c>
      <c r="H22">
        <f>H23/2</f>
        <v>50</v>
      </c>
      <c r="I22">
        <f>I23/4</f>
        <v>25</v>
      </c>
    </row>
    <row r="23" spans="1:9" x14ac:dyDescent="0.25">
      <c r="A23" t="s">
        <v>48</v>
      </c>
      <c r="B23" s="14">
        <v>0.49651620370423188</v>
      </c>
      <c r="C23">
        <v>186313448</v>
      </c>
      <c r="D23" s="2">
        <f t="shared" si="1"/>
        <v>11.9</v>
      </c>
      <c r="E23" s="1">
        <v>-2.0000000000000001E-4</v>
      </c>
      <c r="F23">
        <v>2.5999999999999999E-3</v>
      </c>
      <c r="G23">
        <v>2.5999999999999999E-3</v>
      </c>
      <c r="H23">
        <v>100</v>
      </c>
      <c r="I23">
        <v>100</v>
      </c>
    </row>
  </sheetData>
  <sortState ref="A18:C23">
    <sortCondition ref="C18:C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Parameter Distributions</vt:lpstr>
      <vt:lpstr>23) PixDeltas</vt:lpstr>
      <vt:lpstr>4) Sensor Postproc</vt:lpstr>
      <vt:lpstr>5)Processing Parameter</vt:lpstr>
      <vt:lpstr>6) Dense Processing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2016-12-30T21:49:26Z</dcterms:created>
  <dcterms:modified xsi:type="dcterms:W3CDTF">2017-03-05T06:37:45Z</dcterms:modified>
</cp:coreProperties>
</file>