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10968" windowHeight="9432"/>
  </bookViews>
  <sheets>
    <sheet name="2010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F53" i="1"/>
  <c r="F54" s="1"/>
  <c r="F11"/>
  <c r="F5"/>
  <c r="B2" l="1"/>
  <c r="B8"/>
  <c r="B57"/>
  <c r="C53"/>
  <c r="E53"/>
  <c r="D53"/>
  <c r="B28" l="1"/>
  <c r="B22"/>
  <c r="B55"/>
  <c r="B19"/>
  <c r="B18"/>
  <c r="B10"/>
  <c r="B52"/>
  <c r="B30"/>
  <c r="B27"/>
  <c r="B49"/>
  <c r="B32"/>
  <c r="B15"/>
  <c r="C32"/>
  <c r="E40"/>
  <c r="D40"/>
</calcChain>
</file>

<file path=xl/sharedStrings.xml><?xml version="1.0" encoding="utf-8"?>
<sst xmlns="http://schemas.openxmlformats.org/spreadsheetml/2006/main" count="120" uniqueCount="68">
  <si>
    <t>id</t>
  </si>
  <si>
    <t>HRT (days)</t>
  </si>
  <si>
    <t>MLSS (mg/l)</t>
  </si>
  <si>
    <t>Qinf (m3/d)</t>
  </si>
  <si>
    <t>Qeff(m3/d)</t>
  </si>
  <si>
    <t>Castellar de N'Hug</t>
  </si>
  <si>
    <t>Baga</t>
  </si>
  <si>
    <t>Sant Corneli de Cercs</t>
  </si>
  <si>
    <t>Cercs</t>
  </si>
  <si>
    <t>Berga</t>
  </si>
  <si>
    <t>Gironella</t>
  </si>
  <si>
    <t>Casserres</t>
  </si>
  <si>
    <t>Puig-Reig</t>
  </si>
  <si>
    <t>Navas</t>
  </si>
  <si>
    <t>Balsareny</t>
  </si>
  <si>
    <t>Alpens</t>
  </si>
  <si>
    <t>Olost</t>
  </si>
  <si>
    <t>Prats de Llucanes</t>
  </si>
  <si>
    <t>Avinyo</t>
  </si>
  <si>
    <t>Sallent-Artus</t>
  </si>
  <si>
    <t>Moiß</t>
  </si>
  <si>
    <t>Sant Fruitos-Navarcles-Sant Pedor</t>
  </si>
  <si>
    <t>Pont de Vilomara</t>
  </si>
  <si>
    <t>La Coma</t>
  </si>
  <si>
    <t>Sant Llorenc de Morunys</t>
  </si>
  <si>
    <t>Solsona</t>
  </si>
  <si>
    <t>Riner (Freixinet)</t>
  </si>
  <si>
    <t>Cardona</t>
  </si>
  <si>
    <t>Riner (Su)</t>
  </si>
  <si>
    <t>Suria</t>
  </si>
  <si>
    <t>Manresa</t>
  </si>
  <si>
    <t>Sant Salvador de Guardiola</t>
  </si>
  <si>
    <t>Castellbel i el Vilar</t>
  </si>
  <si>
    <t>Monistrol</t>
  </si>
  <si>
    <t>Hostalet de Pierola</t>
  </si>
  <si>
    <t>Abrera</t>
  </si>
  <si>
    <t>Vacarisses</t>
  </si>
  <si>
    <t>Viladecavalls (S.E)</t>
  </si>
  <si>
    <t>Viladecavalls (S.O)</t>
  </si>
  <si>
    <t>Sant Marti Sesgueioles</t>
  </si>
  <si>
    <t>Calaf</t>
  </si>
  <si>
    <t>Sant Marti de Tous</t>
  </si>
  <si>
    <t>Igualada</t>
  </si>
  <si>
    <t>Carme</t>
  </si>
  <si>
    <t>Capellades</t>
  </si>
  <si>
    <t>Piera</t>
  </si>
  <si>
    <t>Sant Joan de Mediona</t>
  </si>
  <si>
    <t>Riudebitlles</t>
  </si>
  <si>
    <t>Subirats (Ordal)</t>
  </si>
  <si>
    <t>Subirats (Sant Pau d'Ordal)</t>
  </si>
  <si>
    <t>Subirats (Els Casots)</t>
  </si>
  <si>
    <t>Sant Sarduni d'Anoia</t>
  </si>
  <si>
    <t>Gelida</t>
  </si>
  <si>
    <t>Masquefa</t>
  </si>
  <si>
    <t>Sant Llorenc de Hortons</t>
  </si>
  <si>
    <t>Martorell</t>
  </si>
  <si>
    <t>Rubi</t>
  </si>
  <si>
    <t>Vallvidrera</t>
  </si>
  <si>
    <t>Sant Feliu de Llobregat</t>
  </si>
  <si>
    <t>Terrasa (AS)</t>
  </si>
  <si>
    <t>Terrasa (MBR)</t>
  </si>
  <si>
    <t>Population</t>
  </si>
  <si>
    <t>Type of treatment</t>
  </si>
  <si>
    <t>Name</t>
  </si>
  <si>
    <t>AS</t>
  </si>
  <si>
    <t>MBR</t>
  </si>
  <si>
    <t>Aereated Lagoon</t>
  </si>
  <si>
    <t>Activated Sludge</t>
  </si>
</sst>
</file>

<file path=xl/styles.xml><?xml version="1.0" encoding="utf-8"?>
<styleSheet xmlns="http://schemas.openxmlformats.org/spreadsheetml/2006/main">
  <numFmts count="9">
    <numFmt numFmtId="164" formatCode="_-* #,##0\ _p_t_a_-;\-* #,##0\ _p_t_a_-;_-* &quot;-&quot;\ _p_t_a_-;_-@_-"/>
    <numFmt numFmtId="165" formatCode="_-* #,##0.00\ _p_t_a_-;\-* #,##0.00\ _p_t_a_-;_-* &quot;-&quot;??\ _p_t_a_-;_-@_-"/>
    <numFmt numFmtId="166" formatCode="_-* #,##0\ _P_t_s_-;\-* #,##0\ _P_t_s_-;_-* &quot;-&quot;\ _P_t_s_-;_-@_-"/>
    <numFmt numFmtId="167" formatCode="_-* #,##0.00\ [$€-1]_-;\-* #,##0.00\ [$€-1]_-;_-* &quot;-&quot;??\ [$€-1]_-;_-@_-"/>
    <numFmt numFmtId="168" formatCode="_-* #,##0\ &quot;Pts&quot;_-;\-* #,##0\ &quot;Pts&quot;_-;_-* &quot;-&quot;\ &quot;Pts&quot;_-;_-@_-"/>
    <numFmt numFmtId="169" formatCode="_-* #,##0.00\ [$€]_-;\-* #,##0.00\ [$€]_-;_-* \-??\ [$€]_-;_-@_-"/>
    <numFmt numFmtId="170" formatCode="_-* #,##0.00\ _p_t_a_-;\-* #,##0.00\ _p_t_a_-;_-* \-??\ _p_t_a_-;_-@_-"/>
    <numFmt numFmtId="171" formatCode="_-* #,##0\ _p_t_a_-;\-* #,##0\ _p_t_a_-;_-* &quot;- &quot;_p_t_a_-;_-@_-"/>
    <numFmt numFmtId="172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22"/>
      <name val="MS Sans Serif"/>
      <family val="2"/>
    </font>
    <font>
      <sz val="10"/>
      <name val="Arial"/>
      <family val="2"/>
    </font>
    <font>
      <sz val="10"/>
      <color indexed="22"/>
      <name val="MS Sans Serif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3" fontId="19" fillId="0" borderId="0" applyFont="0" applyFill="0" applyBorder="0" applyAlignment="0" applyProtection="0"/>
    <xf numFmtId="0" fontId="18" fillId="0" borderId="0"/>
    <xf numFmtId="167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3" fontId="21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1" fontId="20" fillId="0" borderId="0" applyFill="0" applyBorder="0" applyAlignment="0" applyProtection="0"/>
    <xf numFmtId="165" fontId="18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5" fontId="18" fillId="0" borderId="0" applyFont="0" applyFill="0" applyBorder="0" applyAlignment="0" applyProtection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9" fontId="20" fillId="0" borderId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70" fontId="20" fillId="0" borderId="0" applyFill="0" applyBorder="0" applyAlignment="0" applyProtection="0"/>
    <xf numFmtId="165" fontId="20" fillId="0" borderId="0" applyFont="0" applyFill="0" applyBorder="0" applyAlignment="0" applyProtection="0"/>
    <xf numFmtId="9" fontId="20" fillId="0" borderId="0" applyFill="0" applyBorder="0" applyAlignment="0" applyProtection="0"/>
    <xf numFmtId="3" fontId="20" fillId="0" borderId="0" applyFill="0" applyBorder="0" applyAlignment="0" applyProtection="0"/>
    <xf numFmtId="3" fontId="20" fillId="0" borderId="0" applyFill="0" applyBorder="0" applyAlignment="0" applyProtection="0"/>
    <xf numFmtId="170" fontId="20" fillId="0" borderId="0" applyFill="0" applyBorder="0" applyAlignment="0" applyProtection="0"/>
    <xf numFmtId="170" fontId="20" fillId="0" borderId="0" applyFill="0" applyBorder="0" applyAlignment="0" applyProtection="0"/>
    <xf numFmtId="164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170" fontId="20" fillId="0" borderId="0" applyFill="0" applyBorder="0" applyAlignment="0" applyProtection="0"/>
    <xf numFmtId="170" fontId="20" fillId="0" borderId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8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Fill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172" fontId="0" fillId="0" borderId="0" xfId="0" applyNumberFormat="1" applyAlignment="1">
      <alignment horizontal="center"/>
    </xf>
    <xf numFmtId="2" fontId="22" fillId="0" borderId="0" xfId="0" applyNumberFormat="1" applyFont="1" applyFill="1" applyAlignment="1">
      <alignment horizontal="center"/>
    </xf>
    <xf numFmtId="172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distributed" wrapText="1" readingOrder="1"/>
    </xf>
    <xf numFmtId="2" fontId="0" fillId="0" borderId="0" xfId="0" applyNumberFormat="1" applyFill="1" applyAlignment="1">
      <alignment horizontal="center" vertical="distributed" wrapText="1" readingOrder="1"/>
    </xf>
    <xf numFmtId="172" fontId="0" fillId="0" borderId="10" xfId="0" applyNumberFormat="1" applyFill="1" applyBorder="1" applyAlignment="1">
      <alignment horizontal="center" vertical="distributed" wrapText="1" readingOrder="1"/>
    </xf>
    <xf numFmtId="1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distributed" wrapText="1" readingOrder="1"/>
    </xf>
    <xf numFmtId="172" fontId="0" fillId="0" borderId="0" xfId="0" applyNumberFormat="1" applyFill="1" applyBorder="1" applyAlignment="1">
      <alignment horizontal="center" vertical="distributed" wrapText="1" readingOrder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Border="1" applyAlignment="1">
      <alignment horizontal="center" wrapText="1"/>
    </xf>
    <xf numFmtId="1" fontId="0" fillId="0" borderId="0" xfId="0" applyNumberFormat="1" applyAlignment="1">
      <alignment horizontal="center" wrapText="1"/>
    </xf>
  </cellXfs>
  <cellStyles count="10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uro" xfId="46"/>
    <cellStyle name="Euro 2" xfId="77"/>
    <cellStyle name="Euro 3" xfId="79"/>
    <cellStyle name="Incorrecto" xfId="7" builtinId="27" customBuiltin="1"/>
    <cellStyle name="Millares [0] 2" xfId="58"/>
    <cellStyle name="Millares [0] 3" xfId="71"/>
    <cellStyle name="Millares [0] 4" xfId="94"/>
    <cellStyle name="Millares [0] 5" xfId="102"/>
    <cellStyle name="Millares 10" xfId="55"/>
    <cellStyle name="Millares 11" xfId="57"/>
    <cellStyle name="Millares 12" xfId="59"/>
    <cellStyle name="Millares 13" xfId="63"/>
    <cellStyle name="Millares 14" xfId="64"/>
    <cellStyle name="Millares 15" xfId="65"/>
    <cellStyle name="Millares 16" xfId="66"/>
    <cellStyle name="Millares 17" xfId="67"/>
    <cellStyle name="Millares 18" xfId="62"/>
    <cellStyle name="Millares 19" xfId="69"/>
    <cellStyle name="Millares 2" xfId="42"/>
    <cellStyle name="Millares 20" xfId="70"/>
    <cellStyle name="Millares 21" xfId="68"/>
    <cellStyle name="Millares 22" xfId="61"/>
    <cellStyle name="Millares 23" xfId="76"/>
    <cellStyle name="Millares 24" xfId="78"/>
    <cellStyle name="Millares 25" xfId="72"/>
    <cellStyle name="Millares 26" xfId="80"/>
    <cellStyle name="Millares 27" xfId="81"/>
    <cellStyle name="Millares 28" xfId="82"/>
    <cellStyle name="Millares 29" xfId="83"/>
    <cellStyle name="Millares 3" xfId="47"/>
    <cellStyle name="Millares 30" xfId="84"/>
    <cellStyle name="Millares 31" xfId="85"/>
    <cellStyle name="Millares 32" xfId="86"/>
    <cellStyle name="Millares 33" xfId="87"/>
    <cellStyle name="Millares 34" xfId="92"/>
    <cellStyle name="Millares 35" xfId="97"/>
    <cellStyle name="Millares 36" xfId="93"/>
    <cellStyle name="Millares 37" xfId="96"/>
    <cellStyle name="Millares 38" xfId="88"/>
    <cellStyle name="Millares 39" xfId="98"/>
    <cellStyle name="Millares 4" xfId="49"/>
    <cellStyle name="Millares 40" xfId="99"/>
    <cellStyle name="Millares 41" xfId="95"/>
    <cellStyle name="Millares 42" xfId="100"/>
    <cellStyle name="Millares 43" xfId="105"/>
    <cellStyle name="Millares 44" xfId="103"/>
    <cellStyle name="Millares 45" xfId="104"/>
    <cellStyle name="Millares 5" xfId="48"/>
    <cellStyle name="Millares 6" xfId="51"/>
    <cellStyle name="Millares 7" xfId="52"/>
    <cellStyle name="Millares 8" xfId="56"/>
    <cellStyle name="Millares 9" xfId="50"/>
    <cellStyle name="Moneda [0] 2" xfId="101"/>
    <cellStyle name="Neutral" xfId="8" builtinId="28" customBuiltin="1"/>
    <cellStyle name="Normal" xfId="0" builtinId="0"/>
    <cellStyle name="Normal 2" xfId="45"/>
    <cellStyle name="Normal 2 2" xfId="53"/>
    <cellStyle name="Normal 4" xfId="73"/>
    <cellStyle name="Normal 5" xfId="74"/>
    <cellStyle name="Normal 6" xfId="75"/>
    <cellStyle name="Notas" xfId="15" builtinId="10" customBuiltin="1"/>
    <cellStyle name="Porcentual 2" xfId="43"/>
    <cellStyle name="Porcentual 3" xfId="54"/>
    <cellStyle name="Porcentual 4" xfId="89"/>
    <cellStyle name="Punto0" xfId="44"/>
    <cellStyle name="Punto0 2" xfId="60"/>
    <cellStyle name="Punto0 3" xfId="90"/>
    <cellStyle name="Punto0_DCDNH 0810" xfId="9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gimeno/Desktop/nov15/Treat%20Rec/project1/WWTP%20model/dadesACA/dadesACA/ACA%202011/ACA%202011/DTRS/2010/DTRS_12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es"/>
      <sheetName val="Acc Bio "/>
      <sheetName val="Acc Agua"/>
      <sheetName val="Acc MBR"/>
      <sheetName val="Acc Bio MBR"/>
      <sheetName val="Acc Fang "/>
      <sheetName val="Acc Resi "/>
      <sheetName val="Acc electricitat"/>
      <sheetName val="Acc Agua extern"/>
    </sheetNames>
    <sheetDataSet>
      <sheetData sheetId="0"/>
      <sheetData sheetId="1">
        <row r="33">
          <cell r="D33">
            <v>3473.3333333333335</v>
          </cell>
          <cell r="E33">
            <v>3023.3333333333335</v>
          </cell>
        </row>
      </sheetData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>
      <selection activeCell="B41" sqref="B41"/>
    </sheetView>
  </sheetViews>
  <sheetFormatPr baseColWidth="10" defaultRowHeight="14.4"/>
  <cols>
    <col min="1" max="1" width="5.44140625" bestFit="1" customWidth="1"/>
    <col min="2" max="2" width="9.5546875" style="2" bestFit="1" customWidth="1"/>
    <col min="3" max="3" width="10.5546875" bestFit="1" customWidth="1"/>
    <col min="4" max="4" width="10.33203125" bestFit="1" customWidth="1"/>
    <col min="5" max="5" width="10.109375" bestFit="1" customWidth="1"/>
    <col min="6" max="6" width="10" bestFit="1" customWidth="1"/>
    <col min="7" max="7" width="9.44140625" customWidth="1"/>
    <col min="8" max="8" width="22.77734375" customWidth="1"/>
  </cols>
  <sheetData>
    <row r="1" spans="1:10" ht="14.4" customHeight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61</v>
      </c>
      <c r="G1" s="20" t="s">
        <v>62</v>
      </c>
      <c r="H1" s="20" t="s">
        <v>63</v>
      </c>
    </row>
    <row r="2" spans="1:10" ht="14.4" customHeight="1">
      <c r="A2" s="12">
        <v>1</v>
      </c>
      <c r="B2" s="13">
        <f>19.9280503070352</f>
        <v>19.9280503070352</v>
      </c>
      <c r="C2" s="13">
        <v>950</v>
      </c>
      <c r="D2" s="14">
        <v>74.766666666666694</v>
      </c>
      <c r="E2" s="14">
        <v>74.766666666666694</v>
      </c>
      <c r="F2" s="12">
        <v>187</v>
      </c>
      <c r="G2" s="12" t="s">
        <v>67</v>
      </c>
      <c r="H2" s="12" t="s">
        <v>5</v>
      </c>
    </row>
    <row r="3" spans="1:10">
      <c r="A3" s="6">
        <v>6</v>
      </c>
      <c r="B3" s="7">
        <v>0.29844334099073599</v>
      </c>
      <c r="C3" s="8">
        <v>1645</v>
      </c>
      <c r="D3" s="9">
        <v>1926.6666666666667</v>
      </c>
      <c r="E3" s="9">
        <v>1926.6666666666667</v>
      </c>
      <c r="F3" s="4">
        <v>3385</v>
      </c>
      <c r="G3" s="4" t="s">
        <v>64</v>
      </c>
      <c r="H3" s="6" t="s">
        <v>6</v>
      </c>
    </row>
    <row r="4" spans="1:10">
      <c r="A4" s="6">
        <v>10</v>
      </c>
      <c r="B4" s="7">
        <v>1.1000000000000001</v>
      </c>
      <c r="C4" s="8">
        <v>508</v>
      </c>
      <c r="D4" s="9">
        <v>49.9</v>
      </c>
      <c r="E4" s="9">
        <v>49.9</v>
      </c>
      <c r="F4" s="4">
        <v>104</v>
      </c>
      <c r="G4" s="4" t="s">
        <v>64</v>
      </c>
      <c r="H4" s="6" t="s">
        <v>7</v>
      </c>
    </row>
    <row r="5" spans="1:10">
      <c r="A5" s="6">
        <v>11</v>
      </c>
      <c r="B5" s="7"/>
      <c r="C5" s="8">
        <v>2106.25</v>
      </c>
      <c r="D5" s="9">
        <v>413.33333333333331</v>
      </c>
      <c r="E5" s="9">
        <v>413.33333333333331</v>
      </c>
      <c r="F5" s="4">
        <f>1326-104</f>
        <v>1222</v>
      </c>
      <c r="G5" s="4" t="s">
        <v>64</v>
      </c>
      <c r="H5" s="6" t="s">
        <v>8</v>
      </c>
    </row>
    <row r="6" spans="1:10">
      <c r="A6" s="6">
        <v>15</v>
      </c>
      <c r="B6" s="7">
        <v>0.58670801550294938</v>
      </c>
      <c r="C6" s="8">
        <v>2323.75</v>
      </c>
      <c r="D6" s="9">
        <v>5491.2</v>
      </c>
      <c r="E6" s="9">
        <v>5491.2</v>
      </c>
      <c r="F6" s="4">
        <v>17161</v>
      </c>
      <c r="G6" s="4" t="s">
        <v>64</v>
      </c>
      <c r="H6" s="6" t="s">
        <v>9</v>
      </c>
    </row>
    <row r="7" spans="1:10">
      <c r="A7" s="6">
        <v>16</v>
      </c>
      <c r="B7" s="7"/>
      <c r="C7" s="8"/>
      <c r="D7" s="9">
        <v>1647.4666666666667</v>
      </c>
      <c r="E7" s="9">
        <v>1647.4666666666667</v>
      </c>
      <c r="F7" s="4">
        <v>5067</v>
      </c>
      <c r="G7" s="4" t="s">
        <v>64</v>
      </c>
      <c r="H7" s="6" t="s">
        <v>10</v>
      </c>
    </row>
    <row r="8" spans="1:10">
      <c r="A8" s="6">
        <v>18</v>
      </c>
      <c r="B8" s="10">
        <f>9.83541861223939</f>
        <v>9.8354186122393905</v>
      </c>
      <c r="C8" s="8">
        <v>1557.5</v>
      </c>
      <c r="D8" s="9">
        <v>123.7</v>
      </c>
      <c r="E8" s="9">
        <v>123.7</v>
      </c>
      <c r="F8" s="4">
        <v>1583</v>
      </c>
      <c r="G8" s="4" t="s">
        <v>64</v>
      </c>
      <c r="H8" s="6" t="s">
        <v>11</v>
      </c>
    </row>
    <row r="9" spans="1:10">
      <c r="A9" s="6">
        <v>20</v>
      </c>
      <c r="B9" s="7"/>
      <c r="C9" s="8"/>
      <c r="D9" s="9">
        <v>612</v>
      </c>
      <c r="E9" s="9">
        <v>612</v>
      </c>
      <c r="F9" s="4">
        <v>4333</v>
      </c>
      <c r="G9" s="4" t="s">
        <v>64</v>
      </c>
      <c r="H9" s="6" t="s">
        <v>12</v>
      </c>
    </row>
    <row r="10" spans="1:10">
      <c r="A10" s="6">
        <v>24</v>
      </c>
      <c r="B10" s="7">
        <f>40.69/24</f>
        <v>1.6954166666666666</v>
      </c>
      <c r="C10" s="8">
        <v>1974</v>
      </c>
      <c r="D10" s="9">
        <v>973</v>
      </c>
      <c r="E10" s="9">
        <v>973</v>
      </c>
      <c r="F10" s="4">
        <v>6455</v>
      </c>
      <c r="G10" s="4" t="s">
        <v>64</v>
      </c>
      <c r="H10" s="6" t="s">
        <v>13</v>
      </c>
    </row>
    <row r="11" spans="1:10">
      <c r="A11" s="6">
        <v>28</v>
      </c>
      <c r="B11" s="7"/>
      <c r="C11" s="8"/>
      <c r="D11" s="9">
        <v>740</v>
      </c>
      <c r="E11" s="9">
        <v>740</v>
      </c>
      <c r="F11" s="4">
        <f>3468-264</f>
        <v>3204</v>
      </c>
      <c r="G11" s="4" t="s">
        <v>64</v>
      </c>
      <c r="H11" s="6" t="s">
        <v>14</v>
      </c>
    </row>
    <row r="12" spans="1:10">
      <c r="A12" s="6">
        <v>32</v>
      </c>
      <c r="B12" s="7">
        <v>3.1</v>
      </c>
      <c r="C12" s="8">
        <v>960</v>
      </c>
      <c r="D12" s="9">
        <v>97</v>
      </c>
      <c r="E12" s="9">
        <v>97</v>
      </c>
      <c r="F12" s="4">
        <v>303</v>
      </c>
      <c r="G12" s="4" t="s">
        <v>64</v>
      </c>
      <c r="H12" s="6" t="s">
        <v>15</v>
      </c>
    </row>
    <row r="13" spans="1:10">
      <c r="A13" s="6">
        <v>35</v>
      </c>
      <c r="B13" s="7">
        <v>1.5</v>
      </c>
      <c r="C13" s="8">
        <v>2730</v>
      </c>
      <c r="D13" s="9">
        <v>452</v>
      </c>
      <c r="E13" s="9">
        <v>452</v>
      </c>
      <c r="F13" s="4">
        <v>1202</v>
      </c>
      <c r="G13" s="4" t="s">
        <v>64</v>
      </c>
      <c r="H13" s="6" t="s">
        <v>16</v>
      </c>
      <c r="I13" s="1"/>
      <c r="J13" s="1"/>
    </row>
    <row r="14" spans="1:10">
      <c r="A14" s="6">
        <v>38</v>
      </c>
      <c r="B14" s="7">
        <v>1.1000000000000001</v>
      </c>
      <c r="C14" s="8">
        <v>1949</v>
      </c>
      <c r="D14" s="9">
        <v>800</v>
      </c>
      <c r="E14" s="9">
        <v>800</v>
      </c>
      <c r="F14" s="4">
        <v>2739</v>
      </c>
      <c r="G14" s="4" t="s">
        <v>64</v>
      </c>
      <c r="H14" s="6" t="s">
        <v>17</v>
      </c>
    </row>
    <row r="15" spans="1:10">
      <c r="A15" s="6">
        <v>43</v>
      </c>
      <c r="B15" s="7">
        <f>23/24</f>
        <v>0.95833333333333337</v>
      </c>
      <c r="C15" s="8">
        <v>2278</v>
      </c>
      <c r="D15" s="9">
        <v>335</v>
      </c>
      <c r="E15" s="9">
        <v>335</v>
      </c>
      <c r="F15" s="4">
        <v>2336</v>
      </c>
      <c r="G15" s="4" t="s">
        <v>64</v>
      </c>
      <c r="H15" s="6" t="s">
        <v>18</v>
      </c>
    </row>
    <row r="16" spans="1:10">
      <c r="A16" s="6">
        <v>44</v>
      </c>
      <c r="B16" s="7">
        <v>2.83</v>
      </c>
      <c r="C16" s="8">
        <v>2640</v>
      </c>
      <c r="D16" s="9">
        <v>2509</v>
      </c>
      <c r="E16" s="9">
        <v>2509</v>
      </c>
      <c r="F16" s="4">
        <v>12544</v>
      </c>
      <c r="G16" s="4" t="s">
        <v>64</v>
      </c>
      <c r="H16" s="6" t="s">
        <v>19</v>
      </c>
    </row>
    <row r="17" spans="1:8">
      <c r="A17" s="6">
        <v>46</v>
      </c>
      <c r="B17" s="7"/>
      <c r="C17" s="8"/>
      <c r="D17" s="9">
        <v>1846</v>
      </c>
      <c r="E17" s="9">
        <v>1846</v>
      </c>
      <c r="F17" s="4">
        <v>5713</v>
      </c>
      <c r="G17" s="4" t="s">
        <v>64</v>
      </c>
      <c r="H17" s="6" t="s">
        <v>20</v>
      </c>
    </row>
    <row r="18" spans="1:8" ht="14.4" customHeight="1">
      <c r="A18" s="15">
        <v>53</v>
      </c>
      <c r="B18" s="16">
        <f>20.58/24</f>
        <v>0.85749999999999993</v>
      </c>
      <c r="C18" s="17">
        <v>2284</v>
      </c>
      <c r="D18" s="17">
        <v>4957</v>
      </c>
      <c r="E18" s="16">
        <v>4957</v>
      </c>
      <c r="F18" s="16">
        <v>21219</v>
      </c>
      <c r="G18" s="17" t="s">
        <v>64</v>
      </c>
      <c r="H18" s="21" t="s">
        <v>21</v>
      </c>
    </row>
    <row r="19" spans="1:8">
      <c r="A19" s="6">
        <v>58</v>
      </c>
      <c r="B19" s="7">
        <f>73.41/24</f>
        <v>3.0587499999999999</v>
      </c>
      <c r="C19" s="8">
        <v>2012</v>
      </c>
      <c r="D19" s="9">
        <v>463</v>
      </c>
      <c r="E19" s="9">
        <v>463</v>
      </c>
      <c r="F19" s="4">
        <v>3760</v>
      </c>
      <c r="G19" s="4" t="s">
        <v>64</v>
      </c>
      <c r="H19" s="6" t="s">
        <v>22</v>
      </c>
    </row>
    <row r="20" spans="1:8">
      <c r="A20" s="6">
        <v>62</v>
      </c>
      <c r="B20" s="7"/>
      <c r="C20" s="8"/>
      <c r="D20" s="9">
        <v>80</v>
      </c>
      <c r="E20" s="9">
        <v>80</v>
      </c>
      <c r="F20" s="4">
        <v>271</v>
      </c>
      <c r="G20" s="4" t="s">
        <v>64</v>
      </c>
      <c r="H20" s="6" t="s">
        <v>23</v>
      </c>
    </row>
    <row r="21" spans="1:8">
      <c r="A21" s="6">
        <v>63</v>
      </c>
      <c r="B21" s="7">
        <v>2.86</v>
      </c>
      <c r="C21" s="8">
        <v>1693</v>
      </c>
      <c r="D21" s="9">
        <v>303</v>
      </c>
      <c r="E21" s="9">
        <v>303</v>
      </c>
      <c r="F21" s="4">
        <v>1077</v>
      </c>
      <c r="G21" s="4" t="s">
        <v>64</v>
      </c>
      <c r="H21" s="6" t="s">
        <v>24</v>
      </c>
    </row>
    <row r="22" spans="1:8">
      <c r="A22" s="6">
        <v>70</v>
      </c>
      <c r="B22" s="7">
        <f>(33.4+37.6)/48</f>
        <v>1.4791666666666667</v>
      </c>
      <c r="C22" s="8">
        <v>1908.5</v>
      </c>
      <c r="D22" s="9">
        <v>2842</v>
      </c>
      <c r="E22" s="9">
        <v>2430</v>
      </c>
      <c r="F22" s="4">
        <v>10060</v>
      </c>
      <c r="G22" s="4" t="s">
        <v>64</v>
      </c>
      <c r="H22" s="6" t="s">
        <v>25</v>
      </c>
    </row>
    <row r="23" spans="1:8">
      <c r="A23" s="6">
        <v>72</v>
      </c>
      <c r="B23" s="7"/>
      <c r="C23" s="8"/>
      <c r="D23" s="9">
        <v>30</v>
      </c>
      <c r="E23" s="9">
        <v>30</v>
      </c>
      <c r="F23" s="4">
        <v>102</v>
      </c>
      <c r="G23" s="4" t="s">
        <v>64</v>
      </c>
      <c r="H23" s="6" t="s">
        <v>26</v>
      </c>
    </row>
    <row r="24" spans="1:8">
      <c r="A24" s="6">
        <v>79</v>
      </c>
      <c r="B24" s="7">
        <v>1.9368927804460156</v>
      </c>
      <c r="C24" s="8">
        <v>2538.75</v>
      </c>
      <c r="D24" s="9">
        <v>577.33333333333337</v>
      </c>
      <c r="E24" s="9">
        <v>577.33333333333337</v>
      </c>
      <c r="F24" s="4">
        <v>5182</v>
      </c>
      <c r="G24" s="4" t="s">
        <v>64</v>
      </c>
      <c r="H24" s="6" t="s">
        <v>27</v>
      </c>
    </row>
    <row r="25" spans="1:8">
      <c r="A25" s="6">
        <v>82</v>
      </c>
      <c r="B25" s="7"/>
      <c r="C25" s="8"/>
      <c r="D25" s="9">
        <v>30</v>
      </c>
      <c r="E25" s="9">
        <v>30</v>
      </c>
      <c r="F25" s="4">
        <v>57</v>
      </c>
      <c r="G25" s="4" t="s">
        <v>64</v>
      </c>
      <c r="H25" s="6" t="s">
        <v>28</v>
      </c>
    </row>
    <row r="26" spans="1:8">
      <c r="A26" s="6">
        <v>84</v>
      </c>
      <c r="B26" s="7">
        <v>1.81</v>
      </c>
      <c r="C26" s="8">
        <v>1372</v>
      </c>
      <c r="D26" s="9">
        <v>1855</v>
      </c>
      <c r="E26" s="9">
        <v>1855</v>
      </c>
      <c r="F26" s="4">
        <v>6359</v>
      </c>
      <c r="G26" s="4" t="s">
        <v>64</v>
      </c>
      <c r="H26" s="6" t="s">
        <v>29</v>
      </c>
    </row>
    <row r="27" spans="1:8">
      <c r="A27" s="6">
        <v>94</v>
      </c>
      <c r="B27" s="7">
        <f>18.3460060856603/24</f>
        <v>0.76441692023584584</v>
      </c>
      <c r="C27" s="8">
        <v>2520.2041127964981</v>
      </c>
      <c r="D27" s="9">
        <v>29205.266666666666</v>
      </c>
      <c r="E27" s="9">
        <v>29205.266666666666</v>
      </c>
      <c r="F27" s="4">
        <v>89651</v>
      </c>
      <c r="G27" s="4" t="s">
        <v>64</v>
      </c>
      <c r="H27" s="6" t="s">
        <v>30</v>
      </c>
    </row>
    <row r="28" spans="1:8">
      <c r="A28" s="6">
        <v>97</v>
      </c>
      <c r="B28" s="7">
        <f>45.1200624715299/24</f>
        <v>1.8800026029804124</v>
      </c>
      <c r="C28" s="8">
        <v>1690</v>
      </c>
      <c r="D28" s="9">
        <v>512.23333333333335</v>
      </c>
      <c r="E28" s="9">
        <v>512.23333333333335</v>
      </c>
      <c r="F28" s="5">
        <v>3078</v>
      </c>
      <c r="G28" s="4" t="s">
        <v>64</v>
      </c>
      <c r="H28" s="6" t="s">
        <v>31</v>
      </c>
    </row>
    <row r="29" spans="1:8">
      <c r="A29" s="6">
        <v>101</v>
      </c>
      <c r="B29" s="7">
        <v>2.0743264309224774</v>
      </c>
      <c r="C29" s="8">
        <v>3292.5</v>
      </c>
      <c r="D29" s="9">
        <v>2359.4666666666667</v>
      </c>
      <c r="E29" s="9">
        <v>2359.4666666666667</v>
      </c>
      <c r="F29" s="5">
        <v>16163</v>
      </c>
      <c r="G29" s="4" t="s">
        <v>64</v>
      </c>
      <c r="H29" s="6" t="s">
        <v>32</v>
      </c>
    </row>
    <row r="30" spans="1:8">
      <c r="A30" s="6">
        <v>103</v>
      </c>
      <c r="B30" s="7">
        <f>14/24</f>
        <v>0.58333333333333337</v>
      </c>
      <c r="C30" s="8">
        <v>1902.5</v>
      </c>
      <c r="D30" s="9">
        <v>2594.9666666666667</v>
      </c>
      <c r="E30" s="9">
        <v>2594.9666666666667</v>
      </c>
      <c r="F30" s="5">
        <v>3027</v>
      </c>
      <c r="G30" s="4" t="s">
        <v>64</v>
      </c>
      <c r="H30" s="6" t="s">
        <v>33</v>
      </c>
    </row>
    <row r="31" spans="1:8">
      <c r="A31" s="6">
        <v>106</v>
      </c>
      <c r="B31" s="7"/>
      <c r="C31" s="8"/>
      <c r="D31" s="9">
        <v>193.45454545454538</v>
      </c>
      <c r="E31" s="9">
        <v>193.45454545454538</v>
      </c>
      <c r="F31" s="5">
        <v>2743</v>
      </c>
      <c r="G31" s="4" t="s">
        <v>64</v>
      </c>
      <c r="H31" s="6" t="s">
        <v>34</v>
      </c>
    </row>
    <row r="32" spans="1:8">
      <c r="A32" s="6">
        <v>110</v>
      </c>
      <c r="B32" s="7">
        <f>12.74/24</f>
        <v>0.53083333333333338</v>
      </c>
      <c r="C32" s="8">
        <f>(2810+2678+2795+3170)/4</f>
        <v>2863.25</v>
      </c>
      <c r="D32" s="9">
        <v>16564</v>
      </c>
      <c r="E32" s="9">
        <v>16564</v>
      </c>
      <c r="F32" s="5">
        <v>63227</v>
      </c>
      <c r="G32" s="4" t="s">
        <v>64</v>
      </c>
      <c r="H32" s="6" t="s">
        <v>35</v>
      </c>
    </row>
    <row r="33" spans="1:8">
      <c r="A33" s="6">
        <v>111</v>
      </c>
      <c r="B33" s="7"/>
      <c r="C33" s="8"/>
      <c r="D33" s="9">
        <v>495.5</v>
      </c>
      <c r="E33" s="9">
        <v>495.5</v>
      </c>
      <c r="F33" s="5">
        <v>2812</v>
      </c>
      <c r="G33" s="4" t="s">
        <v>64</v>
      </c>
      <c r="H33" s="6" t="s">
        <v>36</v>
      </c>
    </row>
    <row r="34" spans="1:8">
      <c r="A34" s="6">
        <v>113</v>
      </c>
      <c r="B34" s="7"/>
      <c r="C34" s="8"/>
      <c r="D34" s="9">
        <v>1553.4</v>
      </c>
      <c r="E34" s="9">
        <v>1553.4</v>
      </c>
      <c r="F34" s="5">
        <v>3863</v>
      </c>
      <c r="G34" s="4" t="s">
        <v>64</v>
      </c>
      <c r="H34" s="6" t="s">
        <v>37</v>
      </c>
    </row>
    <row r="35" spans="1:8">
      <c r="A35" s="6">
        <v>114</v>
      </c>
      <c r="B35" s="7"/>
      <c r="C35" s="8"/>
      <c r="D35" s="9">
        <v>275.3</v>
      </c>
      <c r="E35" s="9">
        <v>275.3</v>
      </c>
      <c r="F35" s="5">
        <v>3405</v>
      </c>
      <c r="G35" s="4" t="s">
        <v>64</v>
      </c>
      <c r="H35" s="6" t="s">
        <v>38</v>
      </c>
    </row>
    <row r="36" spans="1:8" ht="14.4" customHeight="1">
      <c r="A36" s="12">
        <v>116</v>
      </c>
      <c r="B36" s="12"/>
      <c r="C36" s="12"/>
      <c r="D36" s="15">
        <v>150</v>
      </c>
      <c r="E36" s="16">
        <v>150</v>
      </c>
      <c r="F36" s="12">
        <v>381</v>
      </c>
      <c r="G36" s="12" t="s">
        <v>66</v>
      </c>
      <c r="H36" s="19" t="s">
        <v>39</v>
      </c>
    </row>
    <row r="37" spans="1:8">
      <c r="A37" s="6">
        <v>117</v>
      </c>
      <c r="B37" s="7">
        <v>1.5</v>
      </c>
      <c r="C37" s="8">
        <v>4265</v>
      </c>
      <c r="D37" s="9">
        <v>694</v>
      </c>
      <c r="E37" s="11">
        <v>694</v>
      </c>
      <c r="F37" s="5">
        <v>3611</v>
      </c>
      <c r="G37" s="5" t="s">
        <v>64</v>
      </c>
      <c r="H37" s="6" t="s">
        <v>40</v>
      </c>
    </row>
    <row r="38" spans="1:8">
      <c r="A38" s="6">
        <v>123</v>
      </c>
      <c r="B38" s="7">
        <v>3.6</v>
      </c>
      <c r="C38" s="8">
        <v>716</v>
      </c>
      <c r="D38" s="9">
        <v>120</v>
      </c>
      <c r="E38" s="11">
        <v>120</v>
      </c>
      <c r="F38" s="5">
        <v>1164</v>
      </c>
      <c r="G38" s="5" t="s">
        <v>64</v>
      </c>
      <c r="H38" s="6" t="s">
        <v>41</v>
      </c>
    </row>
    <row r="39" spans="1:8">
      <c r="A39" s="6">
        <v>125</v>
      </c>
      <c r="B39" s="7">
        <v>1.18</v>
      </c>
      <c r="C39" s="8">
        <v>3993</v>
      </c>
      <c r="D39" s="9">
        <v>17947</v>
      </c>
      <c r="E39" s="11">
        <v>17947</v>
      </c>
      <c r="F39" s="5">
        <v>65046</v>
      </c>
      <c r="G39" s="5" t="s">
        <v>64</v>
      </c>
      <c r="H39" s="6" t="s">
        <v>42</v>
      </c>
    </row>
    <row r="40" spans="1:8">
      <c r="A40" s="6">
        <v>128</v>
      </c>
      <c r="B40" s="7"/>
      <c r="C40" s="8"/>
      <c r="D40" s="9">
        <f>10710/30</f>
        <v>357</v>
      </c>
      <c r="E40" s="11">
        <f>10710/30</f>
        <v>357</v>
      </c>
      <c r="F40" s="5">
        <v>1007</v>
      </c>
      <c r="G40" s="5" t="s">
        <v>64</v>
      </c>
      <c r="H40" s="6" t="s">
        <v>43</v>
      </c>
    </row>
    <row r="41" spans="1:8" s="1" customFormat="1" ht="14.4" customHeight="1">
      <c r="A41" s="18">
        <v>130</v>
      </c>
      <c r="B41" s="18">
        <v>0.44</v>
      </c>
      <c r="C41" s="18">
        <v>2050</v>
      </c>
      <c r="D41" s="18">
        <v>6645.666666666667</v>
      </c>
      <c r="E41" s="18">
        <v>6645.666666666667</v>
      </c>
      <c r="F41" s="18">
        <v>12973</v>
      </c>
      <c r="G41" s="18" t="s">
        <v>64</v>
      </c>
      <c r="H41" s="18" t="s">
        <v>44</v>
      </c>
    </row>
    <row r="42" spans="1:8">
      <c r="A42" s="6">
        <v>131</v>
      </c>
      <c r="B42" s="7">
        <v>0.98</v>
      </c>
      <c r="C42" s="8">
        <v>1450</v>
      </c>
      <c r="D42" s="9">
        <v>4291</v>
      </c>
      <c r="E42" s="9">
        <v>4291</v>
      </c>
      <c r="F42" s="4">
        <v>14576</v>
      </c>
      <c r="G42" s="5" t="s">
        <v>64</v>
      </c>
      <c r="H42" s="6" t="s">
        <v>45</v>
      </c>
    </row>
    <row r="43" spans="1:8">
      <c r="A43" s="6">
        <v>133</v>
      </c>
      <c r="B43" s="7"/>
      <c r="C43" s="8">
        <v>4255</v>
      </c>
      <c r="D43" s="9">
        <v>400</v>
      </c>
      <c r="E43" s="9">
        <v>400</v>
      </c>
      <c r="F43" s="4">
        <v>1922</v>
      </c>
      <c r="G43" s="5" t="s">
        <v>64</v>
      </c>
      <c r="H43" s="6" t="s">
        <v>46</v>
      </c>
    </row>
    <row r="44" spans="1:8">
      <c r="A44" s="6">
        <v>134</v>
      </c>
      <c r="B44" s="7"/>
      <c r="C44" s="8">
        <v>3220</v>
      </c>
      <c r="D44" s="9">
        <v>1257</v>
      </c>
      <c r="E44" s="9">
        <v>1257</v>
      </c>
      <c r="F44" s="4">
        <v>5952</v>
      </c>
      <c r="G44" s="5" t="s">
        <v>64</v>
      </c>
      <c r="H44" s="6" t="s">
        <v>47</v>
      </c>
    </row>
    <row r="45" spans="1:8">
      <c r="A45" s="6">
        <v>137</v>
      </c>
      <c r="B45" s="7"/>
      <c r="C45" s="8">
        <v>3058</v>
      </c>
      <c r="D45" s="9">
        <v>116.61</v>
      </c>
      <c r="E45" s="11">
        <v>116.61</v>
      </c>
      <c r="F45" s="4">
        <v>676</v>
      </c>
      <c r="G45" s="5" t="s">
        <v>64</v>
      </c>
      <c r="H45" s="6" t="s">
        <v>48</v>
      </c>
    </row>
    <row r="46" spans="1:8">
      <c r="A46" s="6">
        <v>137</v>
      </c>
      <c r="B46" s="7"/>
      <c r="C46" s="8">
        <v>9115</v>
      </c>
      <c r="D46" s="9">
        <v>148.43</v>
      </c>
      <c r="E46" s="11">
        <v>148.43</v>
      </c>
      <c r="F46" s="4">
        <v>558</v>
      </c>
      <c r="G46" s="5" t="s">
        <v>64</v>
      </c>
      <c r="H46" s="6" t="s">
        <v>49</v>
      </c>
    </row>
    <row r="47" spans="1:8">
      <c r="A47" s="6">
        <v>139</v>
      </c>
      <c r="B47" s="7"/>
      <c r="C47" s="8">
        <v>14080</v>
      </c>
      <c r="D47" s="9">
        <v>20.59</v>
      </c>
      <c r="E47" s="11">
        <v>20.59</v>
      </c>
      <c r="F47" s="4">
        <v>101</v>
      </c>
      <c r="G47" s="5" t="s">
        <v>64</v>
      </c>
      <c r="H47" s="6" t="s">
        <v>50</v>
      </c>
    </row>
    <row r="48" spans="1:8">
      <c r="A48" s="6">
        <v>139</v>
      </c>
      <c r="B48" s="7"/>
      <c r="C48" s="8">
        <v>9713</v>
      </c>
      <c r="D48" s="9">
        <v>3243</v>
      </c>
      <c r="E48" s="9">
        <v>2098</v>
      </c>
      <c r="F48" s="4">
        <v>12323</v>
      </c>
      <c r="G48" s="5" t="s">
        <v>64</v>
      </c>
      <c r="H48" s="6" t="s">
        <v>51</v>
      </c>
    </row>
    <row r="49" spans="1:8">
      <c r="A49" s="6">
        <v>140</v>
      </c>
      <c r="B49" s="7">
        <f>21/24</f>
        <v>0.875</v>
      </c>
      <c r="C49" s="8">
        <v>2664</v>
      </c>
      <c r="D49" s="9">
        <v>982</v>
      </c>
      <c r="E49" s="9">
        <v>982</v>
      </c>
      <c r="F49" s="4">
        <v>6945</v>
      </c>
      <c r="G49" s="5" t="s">
        <v>64</v>
      </c>
      <c r="H49" s="6" t="s">
        <v>52</v>
      </c>
    </row>
    <row r="50" spans="1:8">
      <c r="A50" s="6">
        <v>141</v>
      </c>
      <c r="B50" s="7">
        <v>1</v>
      </c>
      <c r="C50" s="8">
        <v>2171.5</v>
      </c>
      <c r="D50" s="9">
        <v>1362</v>
      </c>
      <c r="E50" s="9">
        <v>1362</v>
      </c>
      <c r="F50" s="4">
        <v>8295</v>
      </c>
      <c r="G50" s="5" t="s">
        <v>64</v>
      </c>
      <c r="H50" s="6" t="s">
        <v>53</v>
      </c>
    </row>
    <row r="51" spans="1:8">
      <c r="A51" s="6">
        <v>142</v>
      </c>
      <c r="B51" s="7">
        <v>1.08</v>
      </c>
      <c r="C51" s="8">
        <v>4138</v>
      </c>
      <c r="D51" s="9">
        <v>192</v>
      </c>
      <c r="E51" s="9">
        <v>192</v>
      </c>
      <c r="F51" s="4">
        <v>2416</v>
      </c>
      <c r="G51" s="5" t="s">
        <v>64</v>
      </c>
      <c r="H51" s="6" t="s">
        <v>54</v>
      </c>
    </row>
    <row r="52" spans="1:8">
      <c r="A52" s="6">
        <v>144</v>
      </c>
      <c r="B52" s="7">
        <f>9.1/24</f>
        <v>0.37916666666666665</v>
      </c>
      <c r="C52" s="8">
        <v>2603</v>
      </c>
      <c r="D52" s="9">
        <v>6526</v>
      </c>
      <c r="E52" s="9">
        <v>6508</v>
      </c>
      <c r="F52" s="4">
        <v>34144</v>
      </c>
      <c r="G52" s="5" t="s">
        <v>64</v>
      </c>
      <c r="H52" s="6" t="s">
        <v>55</v>
      </c>
    </row>
    <row r="53" spans="1:8">
      <c r="A53" s="6">
        <v>150</v>
      </c>
      <c r="B53" s="7">
        <v>0.27</v>
      </c>
      <c r="C53" s="8">
        <f>('[1]Acc Bio '!$D$33+'[1]Acc Bio '!$E$33)/2</f>
        <v>3248.3333333333335</v>
      </c>
      <c r="D53" s="9">
        <f>41346.0333333333-D54</f>
        <v>35154.133333333295</v>
      </c>
      <c r="E53" s="9">
        <f>41346.0333333333-E54</f>
        <v>35154.133333333295</v>
      </c>
      <c r="F53" s="4">
        <f>230527*0.85</f>
        <v>195947.94999999998</v>
      </c>
      <c r="G53" s="5" t="s">
        <v>64</v>
      </c>
      <c r="H53" s="6" t="s">
        <v>59</v>
      </c>
    </row>
    <row r="54" spans="1:8" s="1" customFormat="1">
      <c r="A54" s="6">
        <v>150</v>
      </c>
      <c r="B54" s="7">
        <v>0.79252109124954506</v>
      </c>
      <c r="C54" s="8">
        <v>3883.8461538461502</v>
      </c>
      <c r="D54" s="9">
        <v>6191.9</v>
      </c>
      <c r="E54" s="9">
        <v>6191.9</v>
      </c>
      <c r="F54" s="4">
        <f>230527-F53</f>
        <v>34579.050000000017</v>
      </c>
      <c r="G54" s="4" t="s">
        <v>65</v>
      </c>
      <c r="H54" s="6" t="s">
        <v>60</v>
      </c>
    </row>
    <row r="55" spans="1:8">
      <c r="A55" s="6">
        <v>151</v>
      </c>
      <c r="B55" s="7">
        <f>7/24</f>
        <v>0.29166666666666669</v>
      </c>
      <c r="C55" s="8">
        <v>4243</v>
      </c>
      <c r="D55" s="9">
        <v>22265</v>
      </c>
      <c r="E55" s="9">
        <v>22265</v>
      </c>
      <c r="F55" s="4">
        <v>149673</v>
      </c>
      <c r="G55" s="4" t="s">
        <v>64</v>
      </c>
      <c r="H55" s="6" t="s">
        <v>56</v>
      </c>
    </row>
    <row r="56" spans="1:8">
      <c r="A56" s="6">
        <v>153</v>
      </c>
      <c r="B56" s="7">
        <v>0.57999999999999996</v>
      </c>
      <c r="C56" s="8">
        <v>6755</v>
      </c>
      <c r="D56" s="9">
        <v>865</v>
      </c>
      <c r="E56" s="9">
        <v>865</v>
      </c>
      <c r="F56" s="5">
        <v>5491</v>
      </c>
      <c r="G56" s="4" t="s">
        <v>64</v>
      </c>
      <c r="H56" s="6" t="s">
        <v>57</v>
      </c>
    </row>
    <row r="57" spans="1:8">
      <c r="A57" s="6">
        <v>157</v>
      </c>
      <c r="B57" s="7">
        <f>0.49</f>
        <v>0.49</v>
      </c>
      <c r="C57" s="8">
        <v>3980</v>
      </c>
      <c r="D57" s="9">
        <v>44922</v>
      </c>
      <c r="E57" s="9">
        <v>44922</v>
      </c>
      <c r="F57" s="4">
        <v>215753</v>
      </c>
      <c r="G57" s="4" t="s">
        <v>64</v>
      </c>
      <c r="H57" s="6" t="s">
        <v>58</v>
      </c>
    </row>
    <row r="58" spans="1:8">
      <c r="F5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pgimeno</dc:creator>
  <cp:lastModifiedBy>pgimeno</cp:lastModifiedBy>
  <dcterms:created xsi:type="dcterms:W3CDTF">2015-12-18T11:59:02Z</dcterms:created>
  <dcterms:modified xsi:type="dcterms:W3CDTF">2017-07-28T11:17:54Z</dcterms:modified>
</cp:coreProperties>
</file>