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SuwanneeNASProject/Shared Documents/Ecosystem Modelling/SREM/Dispersal Rates/"/>
    </mc:Choice>
  </mc:AlternateContent>
  <xr:revisionPtr revIDLastSave="226" documentId="13_ncr:40009_{227328C0-292E-4097-A622-2DADBFBB0953}" xr6:coauthVersionLast="47" xr6:coauthVersionMax="47" xr10:uidLastSave="{A1E3FF3A-971B-4471-ADDD-9B482DDDAB1C}"/>
  <bookViews>
    <workbookView xWindow="28800" yWindow="7800" windowWidth="28800" windowHeight="15600" activeTab="4" xr2:uid="{00000000-000D-0000-FFFF-FFFF00000000}"/>
  </bookViews>
  <sheets>
    <sheet name="Ecospace inputs" sheetId="5" r:id="rId1"/>
    <sheet name="Final scaled rates" sheetId="4" r:id="rId2"/>
    <sheet name="Scale to RD SS Sn" sheetId="3" r:id="rId3"/>
    <sheet name="dispersal (2)" sheetId="6" r:id="rId4"/>
    <sheet name="dispersal" sheetId="1" r:id="rId5"/>
    <sheet name="scalers" sheetId="2" r:id="rId6"/>
  </sheets>
  <definedNames>
    <definedName name="_xlnm._FilterDatabase" localSheetId="2" hidden="1">'Scale to RD SS Sn'!$A$1:$N$86</definedName>
    <definedName name="calc_rd">scalers!$F$2</definedName>
    <definedName name="calc_snook">scalers!$F$4</definedName>
    <definedName name="calc_ss">scalers!$F$3</definedName>
    <definedName name="rate_rd">scalers!$E$2</definedName>
    <definedName name="rate_snook">scalers!$E$4</definedName>
    <definedName name="rate_ss">scalers!$E$3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" l="1"/>
  <c r="G36" i="3"/>
  <c r="G19" i="3"/>
  <c r="G22" i="3"/>
  <c r="G28" i="3"/>
  <c r="G2" i="3"/>
  <c r="J86" i="6"/>
  <c r="J85" i="6"/>
  <c r="J84" i="6"/>
  <c r="J83" i="6"/>
  <c r="J82" i="6"/>
  <c r="K82" i="6" s="1"/>
  <c r="J81" i="6"/>
  <c r="P81" i="6" s="1" a="1"/>
  <c r="P81" i="6" s="1"/>
  <c r="J80" i="6"/>
  <c r="J79" i="6"/>
  <c r="O79" i="6" s="1"/>
  <c r="J78" i="6"/>
  <c r="K78" i="6" s="1"/>
  <c r="J77" i="6"/>
  <c r="P77" i="6" s="1" a="1"/>
  <c r="P77" i="6" s="1"/>
  <c r="J76" i="6"/>
  <c r="K76" i="6" s="1"/>
  <c r="P75" i="6" a="1"/>
  <c r="P75" i="6" s="1"/>
  <c r="K75" i="6"/>
  <c r="J75" i="6"/>
  <c r="O75" i="6" s="1"/>
  <c r="J74" i="6"/>
  <c r="J73" i="6"/>
  <c r="J72" i="6"/>
  <c r="J71" i="6"/>
  <c r="J70" i="6"/>
  <c r="J69" i="6"/>
  <c r="J68" i="6"/>
  <c r="J67" i="6"/>
  <c r="K67" i="6" s="1"/>
  <c r="J66" i="6"/>
  <c r="K66" i="6" s="1"/>
  <c r="P65" i="6" a="1"/>
  <c r="P65" i="6" s="1"/>
  <c r="J65" i="6"/>
  <c r="O65" i="6" s="1"/>
  <c r="J64" i="6"/>
  <c r="P64" i="6" s="1" a="1"/>
  <c r="P64" i="6" s="1"/>
  <c r="J63" i="6"/>
  <c r="K63" i="6" s="1"/>
  <c r="J62" i="6"/>
  <c r="J61" i="6"/>
  <c r="J60" i="6"/>
  <c r="K60" i="6" s="1"/>
  <c r="J59" i="6"/>
  <c r="K59" i="6" s="1"/>
  <c r="J58" i="6"/>
  <c r="P58" i="6" s="1" a="1"/>
  <c r="P58" i="6" s="1"/>
  <c r="J57" i="6"/>
  <c r="O57" i="6" s="1"/>
  <c r="J56" i="6"/>
  <c r="O56" i="6" s="1"/>
  <c r="J55" i="6"/>
  <c r="P55" i="6" s="1" a="1"/>
  <c r="P55" i="6" s="1"/>
  <c r="P54" i="6" a="1"/>
  <c r="P54" i="6" s="1"/>
  <c r="J54" i="6"/>
  <c r="K54" i="6" s="1"/>
  <c r="P53" i="6" a="1"/>
  <c r="P53" i="6" s="1"/>
  <c r="K53" i="6"/>
  <c r="J53" i="6"/>
  <c r="O53" i="6" s="1"/>
  <c r="J52" i="6"/>
  <c r="P52" i="6" s="1" a="1"/>
  <c r="P52" i="6" s="1"/>
  <c r="P51" i="6" a="1"/>
  <c r="P51" i="6" s="1"/>
  <c r="O51" i="6"/>
  <c r="K51" i="6"/>
  <c r="J51" i="6"/>
  <c r="O50" i="6"/>
  <c r="J50" i="6"/>
  <c r="P50" i="6" s="1" a="1"/>
  <c r="P50" i="6" s="1"/>
  <c r="J49" i="6"/>
  <c r="J48" i="6"/>
  <c r="J47" i="6"/>
  <c r="J46" i="6"/>
  <c r="J45" i="6"/>
  <c r="J44" i="6"/>
  <c r="J43" i="6"/>
  <c r="J42" i="6"/>
  <c r="J41" i="6"/>
  <c r="J40" i="6"/>
  <c r="J39" i="6"/>
  <c r="P38" i="6" a="1"/>
  <c r="P38" i="6" s="1"/>
  <c r="O38" i="6"/>
  <c r="J38" i="6"/>
  <c r="K38" i="6" s="1"/>
  <c r="J37" i="6"/>
  <c r="K37" i="6" s="1"/>
  <c r="P36" i="6" a="1"/>
  <c r="P36" i="6" s="1"/>
  <c r="J36" i="6"/>
  <c r="O36" i="6" s="1"/>
  <c r="P35" i="6" a="1"/>
  <c r="P35" i="6" s="1"/>
  <c r="O35" i="6"/>
  <c r="K35" i="6"/>
  <c r="J35" i="6"/>
  <c r="J34" i="6"/>
  <c r="J33" i="6"/>
  <c r="P32" i="6" a="1"/>
  <c r="P32" i="6" s="1"/>
  <c r="O32" i="6"/>
  <c r="J32" i="6"/>
  <c r="K32" i="6" s="1"/>
  <c r="J31" i="6"/>
  <c r="J30" i="6"/>
  <c r="O30" i="6" s="1"/>
  <c r="P29" i="6" a="1"/>
  <c r="P29" i="6" s="1"/>
  <c r="J29" i="6"/>
  <c r="O29" i="6" s="1"/>
  <c r="P28" i="6" a="1"/>
  <c r="P28" i="6" s="1"/>
  <c r="O28" i="6"/>
  <c r="J28" i="6"/>
  <c r="K28" i="6" s="1"/>
  <c r="J27" i="6"/>
  <c r="J26" i="6"/>
  <c r="J25" i="6"/>
  <c r="J24" i="6"/>
  <c r="J23" i="6"/>
  <c r="J22" i="6"/>
  <c r="P22" i="6" s="1" a="1"/>
  <c r="P22" i="6" s="1"/>
  <c r="J21" i="6"/>
  <c r="J20" i="6"/>
  <c r="P19" i="6" a="1"/>
  <c r="P19" i="6" s="1"/>
  <c r="J19" i="6"/>
  <c r="O19" i="6" s="1"/>
  <c r="O18" i="6"/>
  <c r="J18" i="6"/>
  <c r="P18" i="6" s="1" a="1"/>
  <c r="P18" i="6" s="1"/>
  <c r="J17" i="6"/>
  <c r="K17" i="6" s="1"/>
  <c r="P16" i="6"/>
  <c r="P16" i="6" a="1"/>
  <c r="O16" i="6"/>
  <c r="J16" i="6"/>
  <c r="K16" i="6" s="1"/>
  <c r="L15" i="6" s="1"/>
  <c r="J15" i="6"/>
  <c r="P14" i="6"/>
  <c r="P14" i="6" a="1"/>
  <c r="O14" i="6"/>
  <c r="J14" i="6"/>
  <c r="K14" i="6" s="1"/>
  <c r="P13" i="6" a="1"/>
  <c r="P13" i="6" s="1"/>
  <c r="Q13" i="6" s="1"/>
  <c r="O13" i="6"/>
  <c r="K13" i="6"/>
  <c r="L13" i="6" s="1"/>
  <c r="J13" i="6"/>
  <c r="J12" i="6"/>
  <c r="J11" i="6"/>
  <c r="O10" i="6"/>
  <c r="J10" i="6"/>
  <c r="P10" i="6" s="1" a="1"/>
  <c r="P10" i="6" s="1"/>
  <c r="J9" i="6"/>
  <c r="P9" i="6" s="1" a="1"/>
  <c r="P9" i="6" s="1"/>
  <c r="O8" i="6"/>
  <c r="J8" i="6"/>
  <c r="K8" i="6" s="1"/>
  <c r="P7" i="6" a="1"/>
  <c r="P7" i="6" s="1"/>
  <c r="O7" i="6"/>
  <c r="K7" i="6"/>
  <c r="J7" i="6"/>
  <c r="J6" i="6"/>
  <c r="J5" i="6"/>
  <c r="O4" i="6"/>
  <c r="J4" i="6"/>
  <c r="P4" i="6" s="1" a="1"/>
  <c r="P4" i="6" s="1"/>
  <c r="J3" i="6"/>
  <c r="K3" i="6" s="1"/>
  <c r="P2" i="6" a="1"/>
  <c r="P2" i="6" s="1"/>
  <c r="J2" i="6"/>
  <c r="O2" i="6" s="1"/>
  <c r="G3" i="3"/>
  <c r="M3" i="3" s="1" a="1"/>
  <c r="M3" i="3" s="1"/>
  <c r="G4" i="3"/>
  <c r="L4" i="3" s="1"/>
  <c r="G5" i="3"/>
  <c r="G6" i="3"/>
  <c r="G7" i="3"/>
  <c r="H7" i="3" s="1"/>
  <c r="G8" i="3"/>
  <c r="H8" i="3" s="1"/>
  <c r="G9" i="3"/>
  <c r="G10" i="3"/>
  <c r="G11" i="3"/>
  <c r="G12" i="3"/>
  <c r="G13" i="3"/>
  <c r="H13" i="3" s="1"/>
  <c r="G14" i="3"/>
  <c r="G15" i="3"/>
  <c r="G16" i="3"/>
  <c r="G17" i="3"/>
  <c r="G18" i="3"/>
  <c r="L19" i="3"/>
  <c r="H19" i="3"/>
  <c r="G20" i="3"/>
  <c r="G21" i="3"/>
  <c r="G23" i="3"/>
  <c r="G24" i="3"/>
  <c r="G25" i="3"/>
  <c r="G26" i="3"/>
  <c r="G27" i="3"/>
  <c r="G29" i="3"/>
  <c r="G30" i="3"/>
  <c r="G31" i="3"/>
  <c r="G32" i="3"/>
  <c r="H32" i="3" s="1"/>
  <c r="G33" i="3"/>
  <c r="G34" i="3"/>
  <c r="G35" i="3"/>
  <c r="L35" i="3" s="1"/>
  <c r="G37" i="3"/>
  <c r="H37" i="3" s="1"/>
  <c r="G38" i="3"/>
  <c r="H38" i="3" s="1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H52" i="3" s="1"/>
  <c r="G53" i="3"/>
  <c r="H53" i="3" s="1"/>
  <c r="G54" i="3"/>
  <c r="G55" i="3"/>
  <c r="G56" i="3"/>
  <c r="G57" i="3"/>
  <c r="G58" i="3"/>
  <c r="H58" i="3" s="1"/>
  <c r="G59" i="3"/>
  <c r="H59" i="3" s="1"/>
  <c r="G60" i="3"/>
  <c r="H60" i="3" s="1"/>
  <c r="G61" i="3"/>
  <c r="G62" i="3"/>
  <c r="G63" i="3"/>
  <c r="G64" i="3"/>
  <c r="G65" i="3"/>
  <c r="H65" i="3" s="1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H78" i="3" s="1"/>
  <c r="G79" i="3"/>
  <c r="H79" i="3" s="1"/>
  <c r="G80" i="3"/>
  <c r="G81" i="3"/>
  <c r="G82" i="3"/>
  <c r="L82" i="3" s="1"/>
  <c r="Q82" i="3" s="1"/>
  <c r="G83" i="3"/>
  <c r="G84" i="3"/>
  <c r="G85" i="3"/>
  <c r="G86" i="3"/>
  <c r="M19" i="3" a="1"/>
  <c r="M19" i="3" s="1"/>
  <c r="N19" i="3" s="1"/>
  <c r="M50" i="3" a="1"/>
  <c r="M50" i="3" s="1"/>
  <c r="M56" i="3" a="1"/>
  <c r="M56" i="3" s="1"/>
  <c r="M64" i="3" a="1"/>
  <c r="M64" i="3" s="1"/>
  <c r="M82" i="3" a="1"/>
  <c r="M82" i="3" s="1"/>
  <c r="N82" i="3" s="1"/>
  <c r="M28" i="3" a="1"/>
  <c r="M28" i="3" s="1"/>
  <c r="M2" i="3" a="1"/>
  <c r="M2" i="3" s="1"/>
  <c r="N2" i="3" s="1"/>
  <c r="P18" i="1" a="1"/>
  <c r="P18" i="1" s="1"/>
  <c r="P29" i="1" a="1"/>
  <c r="P29" i="1" s="1"/>
  <c r="P36" i="1" a="1"/>
  <c r="P36" i="1" s="1"/>
  <c r="P50" i="1" a="1"/>
  <c r="P50" i="1" s="1"/>
  <c r="P63" i="1" a="1"/>
  <c r="P63" i="1" s="1"/>
  <c r="P65" i="1" a="1"/>
  <c r="P65" i="1" s="1"/>
  <c r="P67" i="1" a="1"/>
  <c r="P67" i="1" s="1"/>
  <c r="P77" i="1" a="1"/>
  <c r="P77" i="1" s="1"/>
  <c r="P81" i="1" a="1"/>
  <c r="P81" i="1" s="1"/>
  <c r="P2" i="1" a="1"/>
  <c r="P2" i="1" s="1"/>
  <c r="E3" i="2"/>
  <c r="L13" i="3" s="1"/>
  <c r="E2" i="2"/>
  <c r="H9" i="3" s="1"/>
  <c r="J82" i="1"/>
  <c r="P82" i="1" s="1" a="1"/>
  <c r="P82" i="1" s="1"/>
  <c r="J22" i="1"/>
  <c r="P22" i="1" s="1" a="1"/>
  <c r="P22" i="1" s="1"/>
  <c r="J77" i="1"/>
  <c r="J4" i="1"/>
  <c r="P4" i="1" s="1" a="1"/>
  <c r="P4" i="1" s="1"/>
  <c r="J36" i="1"/>
  <c r="J8" i="1"/>
  <c r="J59" i="1"/>
  <c r="P59" i="1" s="1" a="1"/>
  <c r="P59" i="1" s="1"/>
  <c r="J30" i="1"/>
  <c r="P30" i="1" s="1" a="1"/>
  <c r="P30" i="1" s="1"/>
  <c r="J9" i="1"/>
  <c r="P9" i="1" s="1" a="1"/>
  <c r="P9" i="1" s="1"/>
  <c r="J10" i="1"/>
  <c r="P10" i="1" s="1" a="1"/>
  <c r="P10" i="1" s="1"/>
  <c r="J37" i="1"/>
  <c r="P37" i="1" s="1" a="1"/>
  <c r="P37" i="1" s="1"/>
  <c r="J16" i="1"/>
  <c r="P16" i="1" s="1" a="1"/>
  <c r="P16" i="1" s="1"/>
  <c r="J35" i="1"/>
  <c r="J17" i="1"/>
  <c r="J38" i="1"/>
  <c r="P38" i="1" s="1" a="1"/>
  <c r="P38" i="1" s="1"/>
  <c r="J2" i="1"/>
  <c r="J18" i="1"/>
  <c r="J3" i="1"/>
  <c r="P3" i="1" s="1" a="1"/>
  <c r="P3" i="1" s="1"/>
  <c r="J65" i="1"/>
  <c r="J13" i="1"/>
  <c r="P13" i="1" s="1" a="1"/>
  <c r="P13" i="1" s="1"/>
  <c r="J79" i="1"/>
  <c r="J55" i="1"/>
  <c r="J78" i="1"/>
  <c r="P78" i="1" s="1" a="1"/>
  <c r="P78" i="1" s="1"/>
  <c r="J19" i="1"/>
  <c r="P19" i="1" s="1" a="1"/>
  <c r="P19" i="1" s="1"/>
  <c r="J67" i="1"/>
  <c r="J32" i="1"/>
  <c r="P32" i="1" s="1" a="1"/>
  <c r="P32" i="1" s="1"/>
  <c r="J50" i="1"/>
  <c r="J66" i="1"/>
  <c r="P66" i="1" s="1" a="1"/>
  <c r="P66" i="1" s="1"/>
  <c r="J14" i="1"/>
  <c r="J56" i="1"/>
  <c r="J57" i="1"/>
  <c r="P57" i="1" s="1" a="1"/>
  <c r="P57" i="1" s="1"/>
  <c r="J81" i="1"/>
  <c r="J51" i="1"/>
  <c r="P51" i="1" s="1" a="1"/>
  <c r="P51" i="1" s="1"/>
  <c r="J60" i="1"/>
  <c r="P60" i="1" s="1" a="1"/>
  <c r="P60" i="1" s="1"/>
  <c r="J63" i="1"/>
  <c r="J58" i="1"/>
  <c r="P58" i="1" s="1" a="1"/>
  <c r="P58" i="1" s="1"/>
  <c r="J64" i="1"/>
  <c r="J52" i="1"/>
  <c r="J53" i="1"/>
  <c r="P53" i="1" s="1" a="1"/>
  <c r="P53" i="1" s="1"/>
  <c r="J75" i="1"/>
  <c r="P75" i="1" s="1" a="1"/>
  <c r="P75" i="1" s="1"/>
  <c r="J76" i="1"/>
  <c r="P76" i="1" s="1" a="1"/>
  <c r="P76" i="1" s="1"/>
  <c r="J28" i="1"/>
  <c r="P28" i="1" s="1" a="1"/>
  <c r="P28" i="1" s="1"/>
  <c r="J29" i="1"/>
  <c r="J54" i="1"/>
  <c r="P54" i="1" s="1" a="1"/>
  <c r="P54" i="1" s="1"/>
  <c r="J7" i="1"/>
  <c r="J5" i="1"/>
  <c r="J6" i="1"/>
  <c r="J11" i="1"/>
  <c r="J12" i="1"/>
  <c r="J15" i="1"/>
  <c r="J20" i="1"/>
  <c r="J21" i="1"/>
  <c r="J23" i="1"/>
  <c r="J24" i="1"/>
  <c r="J25" i="1"/>
  <c r="J26" i="1"/>
  <c r="J27" i="1"/>
  <c r="J31" i="1"/>
  <c r="J33" i="1"/>
  <c r="J34" i="1"/>
  <c r="J39" i="1"/>
  <c r="J40" i="1"/>
  <c r="J41" i="1"/>
  <c r="J42" i="1"/>
  <c r="J43" i="1"/>
  <c r="J44" i="1"/>
  <c r="J45" i="1"/>
  <c r="J46" i="1"/>
  <c r="J47" i="1"/>
  <c r="J48" i="1"/>
  <c r="J49" i="1"/>
  <c r="J61" i="1"/>
  <c r="J62" i="1"/>
  <c r="J68" i="1"/>
  <c r="J69" i="1"/>
  <c r="J70" i="1"/>
  <c r="J71" i="1"/>
  <c r="J72" i="1"/>
  <c r="J73" i="1"/>
  <c r="J74" i="1"/>
  <c r="J80" i="1"/>
  <c r="J83" i="1"/>
  <c r="J84" i="1"/>
  <c r="J85" i="1"/>
  <c r="J86" i="1"/>
  <c r="P19" i="3" l="1"/>
  <c r="P82" i="3"/>
  <c r="R82" i="3" s="1"/>
  <c r="Q19" i="3"/>
  <c r="P59" i="6" a="1"/>
  <c r="P59" i="6" s="1"/>
  <c r="P57" i="6" a="1"/>
  <c r="P57" i="6" s="1"/>
  <c r="O54" i="6"/>
  <c r="O59" i="6"/>
  <c r="K65" i="6"/>
  <c r="O76" i="6"/>
  <c r="P78" i="6" a="1"/>
  <c r="P78" i="6" s="1"/>
  <c r="O66" i="6"/>
  <c r="O82" i="6"/>
  <c r="O63" i="6"/>
  <c r="O78" i="6"/>
  <c r="P82" i="6" a="1"/>
  <c r="P82" i="6" s="1"/>
  <c r="K57" i="6"/>
  <c r="P79" i="6" a="1"/>
  <c r="P79" i="6" s="1"/>
  <c r="O60" i="6"/>
  <c r="Q50" i="6"/>
  <c r="L72" i="6"/>
  <c r="K4" i="6"/>
  <c r="P8" i="6" a="1"/>
  <c r="P8" i="6" s="1"/>
  <c r="Q7" i="6" s="1"/>
  <c r="K10" i="6"/>
  <c r="K18" i="6"/>
  <c r="K50" i="6"/>
  <c r="P60" i="6" a="1"/>
  <c r="P60" i="6" s="1"/>
  <c r="P63" i="6" a="1"/>
  <c r="P63" i="6" s="1"/>
  <c r="Q63" i="6" s="1"/>
  <c r="P66" i="6" a="1"/>
  <c r="P66" i="6" s="1"/>
  <c r="P76" i="6" a="1"/>
  <c r="P76" i="6" s="1"/>
  <c r="Q72" i="6" s="1"/>
  <c r="K56" i="6"/>
  <c r="K77" i="6"/>
  <c r="K81" i="6"/>
  <c r="K2" i="6"/>
  <c r="L2" i="6" s="1"/>
  <c r="O3" i="6"/>
  <c r="O9" i="6"/>
  <c r="O17" i="6"/>
  <c r="K22" i="6"/>
  <c r="P30" i="6" a="1"/>
  <c r="P30" i="6" s="1"/>
  <c r="Q23" i="6" s="1"/>
  <c r="K36" i="6"/>
  <c r="L36" i="6" s="1"/>
  <c r="O37" i="6"/>
  <c r="K52" i="6"/>
  <c r="P56" i="6" a="1"/>
  <c r="P56" i="6" s="1"/>
  <c r="Q55" i="6" s="1"/>
  <c r="K58" i="6"/>
  <c r="K64" i="6"/>
  <c r="L63" i="6" s="1"/>
  <c r="O67" i="6"/>
  <c r="O77" i="6"/>
  <c r="O81" i="6"/>
  <c r="K9" i="6"/>
  <c r="L7" i="6" s="1"/>
  <c r="K55" i="6"/>
  <c r="P3" i="6" a="1"/>
  <c r="P3" i="6" s="1"/>
  <c r="Q2" i="6" s="1"/>
  <c r="P17" i="6" a="1"/>
  <c r="P17" i="6" s="1"/>
  <c r="Q15" i="6" s="1"/>
  <c r="K19" i="6"/>
  <c r="O22" i="6"/>
  <c r="K29" i="6"/>
  <c r="L23" i="6" s="1"/>
  <c r="P37" i="6" a="1"/>
  <c r="P37" i="6" s="1"/>
  <c r="Q36" i="6" s="1"/>
  <c r="O52" i="6"/>
  <c r="O55" i="6"/>
  <c r="O58" i="6"/>
  <c r="O64" i="6"/>
  <c r="P67" i="6" a="1"/>
  <c r="P67" i="6" s="1"/>
  <c r="K79" i="6"/>
  <c r="K30" i="6"/>
  <c r="O52" i="1"/>
  <c r="L64" i="3"/>
  <c r="L51" i="3"/>
  <c r="L36" i="3"/>
  <c r="L18" i="3"/>
  <c r="H57" i="3"/>
  <c r="L50" i="3"/>
  <c r="H30" i="3"/>
  <c r="L22" i="3"/>
  <c r="O29" i="1"/>
  <c r="O63" i="1"/>
  <c r="O50" i="1"/>
  <c r="M58" i="3" a="1"/>
  <c r="M58" i="3" s="1"/>
  <c r="H77" i="3"/>
  <c r="H63" i="3"/>
  <c r="H56" i="3"/>
  <c r="H50" i="3"/>
  <c r="L29" i="3"/>
  <c r="H22" i="3"/>
  <c r="H17" i="3"/>
  <c r="O55" i="1"/>
  <c r="Q36" i="1"/>
  <c r="L65" i="3"/>
  <c r="O64" i="1"/>
  <c r="O79" i="1"/>
  <c r="O36" i="1"/>
  <c r="L77" i="3"/>
  <c r="H64" i="3"/>
  <c r="H36" i="3"/>
  <c r="I36" i="3" s="1"/>
  <c r="H18" i="3"/>
  <c r="Q23" i="1"/>
  <c r="H76" i="3"/>
  <c r="L56" i="3"/>
  <c r="L28" i="3"/>
  <c r="H16" i="3"/>
  <c r="I15" i="3" s="1"/>
  <c r="H10" i="3"/>
  <c r="H4" i="3"/>
  <c r="L9" i="3"/>
  <c r="O17" i="1"/>
  <c r="O7" i="1"/>
  <c r="O14" i="1"/>
  <c r="O35" i="1"/>
  <c r="H82" i="3"/>
  <c r="H75" i="3"/>
  <c r="H67" i="3"/>
  <c r="H55" i="3"/>
  <c r="H35" i="3"/>
  <c r="L10" i="3"/>
  <c r="O56" i="1"/>
  <c r="O8" i="1"/>
  <c r="Q72" i="1"/>
  <c r="P7" i="1" a="1"/>
  <c r="P7" i="1" s="1"/>
  <c r="M38" i="3" a="1"/>
  <c r="M38" i="3" s="1"/>
  <c r="H81" i="3"/>
  <c r="H66" i="3"/>
  <c r="L60" i="3"/>
  <c r="H54" i="3"/>
  <c r="H14" i="3"/>
  <c r="I13" i="3" s="1"/>
  <c r="H29" i="3"/>
  <c r="L76" i="3"/>
  <c r="H28" i="3"/>
  <c r="L7" i="3"/>
  <c r="L79" i="3"/>
  <c r="H51" i="3"/>
  <c r="I50" i="3" s="1"/>
  <c r="L32" i="3"/>
  <c r="I63" i="3"/>
  <c r="L55" i="3"/>
  <c r="I7" i="3"/>
  <c r="L58" i="3"/>
  <c r="L53" i="3"/>
  <c r="L38" i="3"/>
  <c r="L16" i="3"/>
  <c r="L3" i="3"/>
  <c r="L67" i="3"/>
  <c r="H3" i="3"/>
  <c r="M30" i="3" a="1"/>
  <c r="M30" i="3" s="1"/>
  <c r="N30" i="3" s="1"/>
  <c r="L66" i="3"/>
  <c r="L57" i="3"/>
  <c r="L52" i="3"/>
  <c r="L37" i="3"/>
  <c r="L30" i="3"/>
  <c r="L2" i="3"/>
  <c r="M51" i="3" a="1"/>
  <c r="M51" i="3" s="1"/>
  <c r="L78" i="3"/>
  <c r="L63" i="3"/>
  <c r="L8" i="3"/>
  <c r="L81" i="3"/>
  <c r="L75" i="3"/>
  <c r="L59" i="3"/>
  <c r="L54" i="3"/>
  <c r="L17" i="3"/>
  <c r="L14" i="3"/>
  <c r="M22" i="3" a="1"/>
  <c r="M22" i="3" s="1"/>
  <c r="N22" i="3" s="1"/>
  <c r="M52" i="3" a="1"/>
  <c r="M52" i="3" s="1"/>
  <c r="M29" i="3" a="1"/>
  <c r="M29" i="3" s="1"/>
  <c r="N28" i="3" s="1"/>
  <c r="M37" i="3" a="1"/>
  <c r="M37" i="3" s="1"/>
  <c r="M55" i="3" a="1"/>
  <c r="M55" i="3" s="1"/>
  <c r="M17" i="3" a="1"/>
  <c r="M17" i="3" s="1"/>
  <c r="M78" i="3" a="1"/>
  <c r="M78" i="3" s="1"/>
  <c r="N78" i="3" s="1"/>
  <c r="M79" i="3" a="1"/>
  <c r="M79" i="3" s="1"/>
  <c r="N79" i="3" s="1"/>
  <c r="M16" i="3" a="1"/>
  <c r="M16" i="3" s="1"/>
  <c r="M54" i="3" a="1"/>
  <c r="M54" i="3" s="1"/>
  <c r="M10" i="3" a="1"/>
  <c r="M10" i="3" s="1"/>
  <c r="M35" i="3" a="1"/>
  <c r="M35" i="3" s="1"/>
  <c r="N35" i="3" s="1"/>
  <c r="M65" i="3" a="1"/>
  <c r="M65" i="3" s="1"/>
  <c r="N65" i="3" s="1"/>
  <c r="M13" i="3" a="1"/>
  <c r="M13" i="3" s="1"/>
  <c r="M75" i="3" a="1"/>
  <c r="M75" i="3" s="1"/>
  <c r="M32" i="3" a="1"/>
  <c r="M32" i="3" s="1"/>
  <c r="N32" i="3" s="1"/>
  <c r="M53" i="3" a="1"/>
  <c r="M53" i="3" s="1"/>
  <c r="M36" i="3" a="1"/>
  <c r="M36" i="3" s="1"/>
  <c r="M81" i="3" a="1"/>
  <c r="M81" i="3" s="1"/>
  <c r="N81" i="3" s="1"/>
  <c r="M59" i="3" a="1"/>
  <c r="M59" i="3" s="1"/>
  <c r="N59" i="3" s="1"/>
  <c r="M63" i="3" a="1"/>
  <c r="M63" i="3" s="1"/>
  <c r="N63" i="3" s="1"/>
  <c r="M7" i="3" a="1"/>
  <c r="M7" i="3" s="1"/>
  <c r="M14" i="3" a="1"/>
  <c r="M14" i="3" s="1"/>
  <c r="M60" i="3" a="1"/>
  <c r="M60" i="3" s="1"/>
  <c r="N60" i="3" s="1"/>
  <c r="M8" i="3" a="1"/>
  <c r="M8" i="3" s="1"/>
  <c r="M18" i="3" a="1"/>
  <c r="M18" i="3" s="1"/>
  <c r="N18" i="3" s="1"/>
  <c r="M57" i="3" a="1"/>
  <c r="M57" i="3" s="1"/>
  <c r="M76" i="3" a="1"/>
  <c r="M76" i="3" s="1"/>
  <c r="M4" i="3" a="1"/>
  <c r="M4" i="3" s="1"/>
  <c r="N4" i="3" s="1"/>
  <c r="M67" i="3" a="1"/>
  <c r="M67" i="3" s="1"/>
  <c r="N67" i="3" s="1"/>
  <c r="M9" i="3" a="1"/>
  <c r="M9" i="3" s="1"/>
  <c r="M66" i="3" a="1"/>
  <c r="M66" i="3" s="1"/>
  <c r="N66" i="3" s="1"/>
  <c r="M77" i="3" a="1"/>
  <c r="M77" i="3" s="1"/>
  <c r="N77" i="3" s="1"/>
  <c r="Q50" i="1"/>
  <c r="Q2" i="1"/>
  <c r="P79" i="1" a="1"/>
  <c r="P79" i="1" s="1"/>
  <c r="P64" i="1" a="1"/>
  <c r="P64" i="1" s="1"/>
  <c r="Q63" i="1" s="1"/>
  <c r="P35" i="1" a="1"/>
  <c r="P35" i="1" s="1"/>
  <c r="P17" i="1" a="1"/>
  <c r="P17" i="1" s="1"/>
  <c r="Q15" i="1" s="1"/>
  <c r="P55" i="1" a="1"/>
  <c r="P55" i="1" s="1"/>
  <c r="Q55" i="1" s="1"/>
  <c r="P56" i="1" a="1"/>
  <c r="P56" i="1" s="1"/>
  <c r="P52" i="1" a="1"/>
  <c r="P52" i="1" s="1"/>
  <c r="P14" i="1" a="1"/>
  <c r="P14" i="1" s="1"/>
  <c r="Q13" i="1" s="1"/>
  <c r="P8" i="1" a="1"/>
  <c r="P8" i="1" s="1"/>
  <c r="Q7" i="1" s="1"/>
  <c r="O28" i="1"/>
  <c r="O60" i="1"/>
  <c r="O32" i="1"/>
  <c r="O3" i="1"/>
  <c r="O10" i="1"/>
  <c r="O54" i="1"/>
  <c r="O58" i="1"/>
  <c r="O66" i="1"/>
  <c r="O13" i="1"/>
  <c r="O16" i="1"/>
  <c r="O4" i="1"/>
  <c r="O76" i="1"/>
  <c r="O51" i="1"/>
  <c r="O67" i="1"/>
  <c r="O18" i="1"/>
  <c r="O75" i="1"/>
  <c r="O81" i="1"/>
  <c r="O19" i="1"/>
  <c r="O2" i="1"/>
  <c r="O30" i="1"/>
  <c r="K2" i="1"/>
  <c r="K4" i="1"/>
  <c r="K3" i="1"/>
  <c r="O78" i="1"/>
  <c r="K9" i="1"/>
  <c r="K67" i="1"/>
  <c r="O37" i="1"/>
  <c r="O22" i="1"/>
  <c r="O9" i="1"/>
  <c r="K8" i="1"/>
  <c r="O53" i="1"/>
  <c r="O57" i="1"/>
  <c r="O82" i="1"/>
  <c r="O38" i="1"/>
  <c r="O59" i="1"/>
  <c r="K64" i="1"/>
  <c r="O77" i="1"/>
  <c r="K58" i="1"/>
  <c r="K53" i="1"/>
  <c r="K19" i="1"/>
  <c r="K55" i="1"/>
  <c r="K36" i="1"/>
  <c r="K82" i="1"/>
  <c r="K18" i="1"/>
  <c r="K51" i="1"/>
  <c r="K79" i="1"/>
  <c r="K17" i="1"/>
  <c r="K7" i="1"/>
  <c r="K81" i="1"/>
  <c r="K35" i="1"/>
  <c r="K54" i="1"/>
  <c r="K57" i="1"/>
  <c r="K16" i="1"/>
  <c r="K76" i="1"/>
  <c r="K14" i="1"/>
  <c r="K10" i="1"/>
  <c r="K75" i="1"/>
  <c r="K66" i="1"/>
  <c r="O65" i="1"/>
  <c r="K65" i="1"/>
  <c r="K37" i="1"/>
  <c r="K22" i="1"/>
  <c r="K52" i="1"/>
  <c r="K56" i="1"/>
  <c r="K78" i="1"/>
  <c r="K30" i="1"/>
  <c r="K29" i="1"/>
  <c r="K63" i="1"/>
  <c r="L63" i="1" s="1"/>
  <c r="K50" i="1"/>
  <c r="K13" i="1"/>
  <c r="K38" i="1"/>
  <c r="K59" i="1"/>
  <c r="K28" i="1"/>
  <c r="K60" i="1"/>
  <c r="K32" i="1"/>
  <c r="K77" i="1"/>
  <c r="Q77" i="3" l="1"/>
  <c r="R77" i="3" s="1"/>
  <c r="P77" i="3"/>
  <c r="P32" i="3"/>
  <c r="Q32" i="3"/>
  <c r="R32" i="3" s="1"/>
  <c r="P81" i="3"/>
  <c r="Q81" i="3"/>
  <c r="R81" i="3" s="1"/>
  <c r="Q13" i="3"/>
  <c r="P59" i="3"/>
  <c r="Q59" i="3"/>
  <c r="R59" i="3" s="1"/>
  <c r="P60" i="3"/>
  <c r="Q60" i="3"/>
  <c r="R60" i="3" s="1"/>
  <c r="I72" i="3"/>
  <c r="P35" i="3"/>
  <c r="P63" i="3"/>
  <c r="Q63" i="3"/>
  <c r="R63" i="3" s="1"/>
  <c r="P66" i="3"/>
  <c r="Q66" i="3"/>
  <c r="R66" i="3" s="1"/>
  <c r="P79" i="3"/>
  <c r="Q79" i="3"/>
  <c r="R79" i="3" s="1"/>
  <c r="P65" i="3"/>
  <c r="Q65" i="3"/>
  <c r="R65" i="3" s="1"/>
  <c r="Q35" i="3"/>
  <c r="P78" i="3"/>
  <c r="Q78" i="3"/>
  <c r="R78" i="3" s="1"/>
  <c r="Q7" i="3"/>
  <c r="P4" i="3"/>
  <c r="P18" i="3"/>
  <c r="Q18" i="3"/>
  <c r="R18" i="3" s="1"/>
  <c r="Q4" i="3"/>
  <c r="R4" i="3" s="1"/>
  <c r="P30" i="3"/>
  <c r="Q30" i="3"/>
  <c r="R30" i="3" s="1"/>
  <c r="Q67" i="3"/>
  <c r="R67" i="3" s="1"/>
  <c r="P67" i="3"/>
  <c r="R19" i="3"/>
  <c r="Q22" i="3"/>
  <c r="R22" i="3" s="1"/>
  <c r="P22" i="3"/>
  <c r="Q28" i="3"/>
  <c r="P28" i="3"/>
  <c r="Q2" i="3"/>
  <c r="P2" i="3"/>
  <c r="L55" i="6"/>
  <c r="I2" i="3"/>
  <c r="I23" i="3"/>
  <c r="I55" i="3"/>
  <c r="L50" i="6"/>
  <c r="N75" i="3"/>
  <c r="Q75" i="3" s="1"/>
  <c r="N7" i="3"/>
  <c r="P7" i="3" s="1"/>
  <c r="N55" i="3"/>
  <c r="Q55" i="3" s="1"/>
  <c r="N36" i="3"/>
  <c r="Q36" i="3" s="1"/>
  <c r="N16" i="3"/>
  <c r="P16" i="3" s="1"/>
  <c r="N13" i="3"/>
  <c r="P13" i="3" s="1"/>
  <c r="N23" i="3"/>
  <c r="N50" i="3"/>
  <c r="Q50" i="3" s="1"/>
  <c r="N15" i="3"/>
  <c r="N72" i="3"/>
  <c r="L72" i="1"/>
  <c r="L23" i="1"/>
  <c r="L13" i="1"/>
  <c r="L50" i="1"/>
  <c r="L36" i="1"/>
  <c r="L55" i="1"/>
  <c r="L7" i="1"/>
  <c r="L15" i="1"/>
  <c r="L2" i="1"/>
  <c r="R13" i="3" l="1"/>
  <c r="R7" i="3"/>
  <c r="P75" i="3"/>
  <c r="R75" i="3" s="1"/>
  <c r="Q16" i="3"/>
  <c r="R16" i="3" s="1"/>
  <c r="P55" i="3"/>
  <c r="R55" i="3" s="1"/>
  <c r="R35" i="3"/>
  <c r="P50" i="3"/>
  <c r="R50" i="3" s="1"/>
  <c r="P36" i="3"/>
  <c r="R36" i="3" s="1"/>
  <c r="R28" i="3"/>
  <c r="R2" i="3"/>
  <c r="R87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<sst xmlns="http://schemas.openxmlformats.org/spreadsheetml/2006/main" count="853" uniqueCount="223">
  <si>
    <t>sciname</t>
  </si>
  <si>
    <t>funcgroup</t>
  </si>
  <si>
    <t>AspectRatio</t>
  </si>
  <si>
    <t>CommonLength</t>
  </si>
  <si>
    <t>swimmingmode</t>
  </si>
  <si>
    <t>Anchoa hepsetus</t>
  </si>
  <si>
    <t>anchovy</t>
  </si>
  <si>
    <t>Anchoa mitchilli</t>
  </si>
  <si>
    <t>Chaetodipterus faber</t>
  </si>
  <si>
    <t>atlantic spadefish</t>
  </si>
  <si>
    <t>Callinectes sapidus</t>
  </si>
  <si>
    <t>blue crab</t>
  </si>
  <si>
    <t>NA</t>
  </si>
  <si>
    <t>Portunus spp.</t>
  </si>
  <si>
    <t>Chloroscombrus chrysurus</t>
  </si>
  <si>
    <t>carangid - small</t>
  </si>
  <si>
    <t>Oligoplites saurus</t>
  </si>
  <si>
    <t>Selene vomer</t>
  </si>
  <si>
    <t>Trachinotus falcatus</t>
  </si>
  <si>
    <t>Ameiurus catus</t>
  </si>
  <si>
    <t>catfish</t>
  </si>
  <si>
    <t>Ariopsis felis</t>
  </si>
  <si>
    <t>Bagre marinus</t>
  </si>
  <si>
    <t>Ictalurus punctatus</t>
  </si>
  <si>
    <t>Brevoortia spp.</t>
  </si>
  <si>
    <t>clupeid</t>
  </si>
  <si>
    <t>Dorosoma petenense</t>
  </si>
  <si>
    <t>Harengula jaguana</t>
  </si>
  <si>
    <t>Opisthonema oglinum</t>
  </si>
  <si>
    <t>Paralichthys albigutta</t>
  </si>
  <si>
    <t>gulf flounder</t>
  </si>
  <si>
    <t>Lepisosteus osseus</t>
  </si>
  <si>
    <t>import</t>
  </si>
  <si>
    <t>Micropterus salmoides</t>
  </si>
  <si>
    <t>Caranx hippos</t>
  </si>
  <si>
    <t>jack crevalle</t>
  </si>
  <si>
    <t>Adinia xenica</t>
  </si>
  <si>
    <t>killifish</t>
  </si>
  <si>
    <t>Fundulus grandis</t>
  </si>
  <si>
    <t>Fundulus seminolis</t>
  </si>
  <si>
    <t>Fundulus similis</t>
  </si>
  <si>
    <t>Gambusia holbrooki</t>
  </si>
  <si>
    <t>Lucania parva</t>
  </si>
  <si>
    <t>Notropis petersoni</t>
  </si>
  <si>
    <t>Elops saurus</t>
  </si>
  <si>
    <t>ladyfish</t>
  </si>
  <si>
    <t>Opsanus beta</t>
  </si>
  <si>
    <t>lizardfish/toadfish</t>
  </si>
  <si>
    <t>Synodus foetens</t>
  </si>
  <si>
    <t>Eucinostomus gula</t>
  </si>
  <si>
    <t>mojarra</t>
  </si>
  <si>
    <t>Eucinostomus harengulus</t>
  </si>
  <si>
    <t>Eucinostomus spp.</t>
  </si>
  <si>
    <t>Mugil cephalus</t>
  </si>
  <si>
    <t>mullet</t>
  </si>
  <si>
    <t>Mugil curema</t>
  </si>
  <si>
    <t>Mugil trichodon</t>
  </si>
  <si>
    <t>Limulus polyphemus</t>
  </si>
  <si>
    <t>other decapoda</t>
  </si>
  <si>
    <t>Menippe spp.</t>
  </si>
  <si>
    <t>Centropristis striata</t>
  </si>
  <si>
    <t>other demersal</t>
  </si>
  <si>
    <t>Diplectrum formosum</t>
  </si>
  <si>
    <t>Gobiosoma bosc</t>
  </si>
  <si>
    <t>Gobiosoma spp.</t>
  </si>
  <si>
    <t>Microgobius gulosus</t>
  </si>
  <si>
    <t>Ogcocephalus cubifrons</t>
  </si>
  <si>
    <t>Ogcocephalus pantostictus</t>
  </si>
  <si>
    <t>Orthopristis chrysoptera</t>
  </si>
  <si>
    <t>Prionotus scitulus</t>
  </si>
  <si>
    <t>Prionotus tribulus</t>
  </si>
  <si>
    <t>Syngnathus floridae</t>
  </si>
  <si>
    <t>Syngnathus louisianae</t>
  </si>
  <si>
    <t>Syngnathus scovelli</t>
  </si>
  <si>
    <t>Urophycis floridana</t>
  </si>
  <si>
    <t>Bairdiella chrysoura</t>
  </si>
  <si>
    <t>other sciaenids</t>
  </si>
  <si>
    <t>Menticirrhus americanus</t>
  </si>
  <si>
    <t>Micropogonias undulatus</t>
  </si>
  <si>
    <t>Pogonias cromis</t>
  </si>
  <si>
    <t>Strongylura marina</t>
  </si>
  <si>
    <t>other small pelagics</t>
  </si>
  <si>
    <t>Lagodon rhomboides</t>
  </si>
  <si>
    <t>pinfish</t>
  </si>
  <si>
    <t>Acanthostracion quadricornis</t>
  </si>
  <si>
    <t>puffers/filefish</t>
  </si>
  <si>
    <t>Chilomycterus schoepfii</t>
  </si>
  <si>
    <t>Sphoeroides nephelus</t>
  </si>
  <si>
    <t>Stephanolepis hispidus</t>
  </si>
  <si>
    <t>Sciaenops ocellatus</t>
  </si>
  <si>
    <t>red drum</t>
  </si>
  <si>
    <t>Cynoscion arenarius</t>
  </si>
  <si>
    <t>sand seatrout</t>
  </si>
  <si>
    <t>Archosargus probatocephalus</t>
  </si>
  <si>
    <t>sheepshead</t>
  </si>
  <si>
    <t>Farfantepenaeus duorarum</t>
  </si>
  <si>
    <t>shrimp</t>
  </si>
  <si>
    <t>Farfantepenaeus spp.</t>
  </si>
  <si>
    <t>Membras martinica</t>
  </si>
  <si>
    <t>silverside</t>
  </si>
  <si>
    <t>Menidia spp.</t>
  </si>
  <si>
    <t>Ancylopsetta quadrocellata</t>
  </si>
  <si>
    <t>small flatfishes</t>
  </si>
  <si>
    <t>Citharichthys macrops</t>
  </si>
  <si>
    <t>Etropus crossotus</t>
  </si>
  <si>
    <t>Symphurus plagiusa</t>
  </si>
  <si>
    <t>Trinectes maculatus</t>
  </si>
  <si>
    <t>Sphyrna tiburo</t>
  </si>
  <si>
    <t>small sharks</t>
  </si>
  <si>
    <t>Lutjanus griseus</t>
  </si>
  <si>
    <t>snappers</t>
  </si>
  <si>
    <t>Centropomus undecimalis</t>
  </si>
  <si>
    <t>snook</t>
  </si>
  <si>
    <t>Scomberomorus maculatus</t>
  </si>
  <si>
    <t>spanish mackeral</t>
  </si>
  <si>
    <t>Leiostomus xanthurus</t>
  </si>
  <si>
    <t>spot</t>
  </si>
  <si>
    <t>Cynoscion nebulosus</t>
  </si>
  <si>
    <t>spotted seatrout</t>
  </si>
  <si>
    <t>Dasyatis sabina</t>
  </si>
  <si>
    <t>stingray</t>
  </si>
  <si>
    <t>Dasyatis say</t>
  </si>
  <si>
    <t>Gymnura micrura</t>
  </si>
  <si>
    <t>Rhinoptera bonasus</t>
  </si>
  <si>
    <t>Red drum</t>
  </si>
  <si>
    <t>Avg detection time (d)</t>
  </si>
  <si>
    <t>Avg distance (km)</t>
  </si>
  <si>
    <t>Scaled to yearly</t>
  </si>
  <si>
    <t>Spotted seatrout</t>
  </si>
  <si>
    <t>Calculated</t>
  </si>
  <si>
    <t>Scaled to Red Drum</t>
  </si>
  <si>
    <t>Calculated rate</t>
  </si>
  <si>
    <t>Snook</t>
  </si>
  <si>
    <t>Snook scaled</t>
  </si>
  <si>
    <t>SS scaled</t>
  </si>
  <si>
    <t>RD scaled</t>
  </si>
  <si>
    <t>Scaled to snook</t>
  </si>
  <si>
    <t>Aspect ratio</t>
  </si>
  <si>
    <t>Swim mode</t>
  </si>
  <si>
    <t>Log estimate</t>
  </si>
  <si>
    <t>Group name</t>
  </si>
  <si>
    <t>Base dispersal rate</t>
  </si>
  <si>
    <t>IBM dispersal in bad habitat (multiplier)</t>
  </si>
  <si>
    <t>Rel. vul to pred. in bad hab.</t>
  </si>
  <si>
    <t>Rel. move speed to cell fitness (multiplier)</t>
  </si>
  <si>
    <t>Is advected (True/False)</t>
  </si>
  <si>
    <t>Is migratory (True/False)</t>
  </si>
  <si>
    <t>Barrier avoidance weight</t>
  </si>
  <si>
    <t>Mig. in area movement</t>
  </si>
  <si>
    <t>Birds</t>
  </si>
  <si>
    <t>Small Sharks</t>
  </si>
  <si>
    <t>Stingray</t>
  </si>
  <si>
    <t>Spanish mackerel</t>
  </si>
  <si>
    <t>Jack crevalle</t>
  </si>
  <si>
    <t>Snook 0</t>
  </si>
  <si>
    <t>Snook 1-4</t>
  </si>
  <si>
    <t>Snook 4+</t>
  </si>
  <si>
    <t>Red drum 0</t>
  </si>
  <si>
    <t>Red drum 1-4</t>
  </si>
  <si>
    <t>Red drum 4+</t>
  </si>
  <si>
    <t>Spotted seatrout 0</t>
  </si>
  <si>
    <t>Spotted seatrout 1-2.5</t>
  </si>
  <si>
    <t>Spotted seatrout 2.5+</t>
  </si>
  <si>
    <t>Sand seatrout</t>
  </si>
  <si>
    <t>Spot</t>
  </si>
  <si>
    <t>Other sciaenids</t>
  </si>
  <si>
    <t>Snappers</t>
  </si>
  <si>
    <t>Sheepshead</t>
  </si>
  <si>
    <t>Gulf flounder</t>
  </si>
  <si>
    <t>Catfish</t>
  </si>
  <si>
    <t>Ladyfish</t>
  </si>
  <si>
    <t>Lizardfish/toadfish</t>
  </si>
  <si>
    <t>Atlantic spadefish</t>
  </si>
  <si>
    <t>Puffers/filefish</t>
  </si>
  <si>
    <t>Other demersals</t>
  </si>
  <si>
    <t>Mullet 0</t>
  </si>
  <si>
    <t>Mullet 1+</t>
  </si>
  <si>
    <t>Pinfish</t>
  </si>
  <si>
    <t>Mojarra</t>
  </si>
  <si>
    <t>Clupeid</t>
  </si>
  <si>
    <t>Other small pelagics</t>
  </si>
  <si>
    <t>Carangid small</t>
  </si>
  <si>
    <t>Anchovy</t>
  </si>
  <si>
    <t>Killifish</t>
  </si>
  <si>
    <t>Silverside</t>
  </si>
  <si>
    <t>Small flatfishes</t>
  </si>
  <si>
    <t>Blue crab</t>
  </si>
  <si>
    <t>Stone crab</t>
  </si>
  <si>
    <t>Other decapods</t>
  </si>
  <si>
    <t>Other small crustaceans</t>
  </si>
  <si>
    <t>Shrimp</t>
  </si>
  <si>
    <t>Stomatopods</t>
  </si>
  <si>
    <t>Echinoderms</t>
  </si>
  <si>
    <t>Gastropods</t>
  </si>
  <si>
    <t>Oyster 0</t>
  </si>
  <si>
    <t>Oyster 1</t>
  </si>
  <si>
    <t>Oyster 2+</t>
  </si>
  <si>
    <t>Clams nursery</t>
  </si>
  <si>
    <t>Clams growout</t>
  </si>
  <si>
    <t>Clams harvest</t>
  </si>
  <si>
    <t>Bivalves</t>
  </si>
  <si>
    <t>Sessile epibenthos</t>
  </si>
  <si>
    <t>Small infauna</t>
  </si>
  <si>
    <t>Meiobenthos</t>
  </si>
  <si>
    <t>Carnivorous zooplankton</t>
  </si>
  <si>
    <t>Herbivorous zooplankton</t>
  </si>
  <si>
    <t>Omnivorous zooplankton</t>
  </si>
  <si>
    <t>Ichthyoplankton</t>
  </si>
  <si>
    <t>Jellyfish</t>
  </si>
  <si>
    <t>Macroalgae</t>
  </si>
  <si>
    <t>Microphytobenthos</t>
  </si>
  <si>
    <t>Phytoplankton</t>
  </si>
  <si>
    <t>Seagrass</t>
  </si>
  <si>
    <t>Water column detritus</t>
  </si>
  <si>
    <t>Sediment detritus</t>
  </si>
  <si>
    <t>Notes</t>
  </si>
  <si>
    <t>Functional group</t>
  </si>
  <si>
    <t>Scaled dispersal rate (km/y)</t>
  </si>
  <si>
    <t>Mean</t>
  </si>
  <si>
    <t>SD</t>
  </si>
  <si>
    <t>CV</t>
  </si>
  <si>
    <t>scaled to snook</t>
  </si>
  <si>
    <t>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</si>
</sst>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6" fillId="0" borderId="0" xfId="0" applyFont="1"/>
    <xf numFmtId="2" fontId="16" fillId="0" borderId="0" xfId="0" applyNumberFormat="1" applyFont="1"/>
    <xf numFmtId="164" fontId="16" fillId="33" borderId="0" xfId="0" applyNumberFormat="1" applyFont="1" applyFill="1"/>
    <xf numFmtId="164" fontId="16" fillId="34" borderId="0" xfId="0" applyNumberFormat="1" applyFont="1" applyFill="1"/>
    <xf numFmtId="1" fontId="16" fillId="33" borderId="0" xfId="0" applyNumberFormat="1" applyFont="1" applyFill="1"/>
    <xf numFmtId="1" fontId="16" fillId="34" borderId="0" xfId="0" applyNumberFormat="1" applyFont="1" applyFill="1"/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/>
    <xf numFmtId="1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right" indent="1"/>
    </xf>
    <xf numFmtId="1" fontId="0" fillId="0" borderId="0" xfId="0" applyNumberFormat="1" applyAlignment="1">
      <alignment horizontal="right" wrapText="1" indent="1"/>
    </xf>
    <xf numFmtId="1" fontId="16" fillId="33" borderId="0" xfId="0" applyNumberFormat="1" applyFont="1" applyFill="1" applyAlignment="1">
      <alignment horizontal="right" inden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16" fillId="35" borderId="0" xfId="0" applyNumberFormat="1" applyFont="1" applyFill="1"/>
    <xf numFmtId="1" fontId="0" fillId="0" borderId="0" xfId="0" applyNumberFormat="1" applyAlignment="1">
      <alignment horizontal="right"/>
    </xf>
    <xf numFmtId="1" fontId="16" fillId="33" borderId="0" xfId="0" applyNumberFormat="1" applyFont="1" applyFill="1" applyAlignment="1">
      <alignment horizontal="right"/>
    </xf>
    <xf numFmtId="1" fontId="0" fillId="0" borderId="0" xfId="0" applyNumberFormat="1" applyAlignment="1">
      <alignment horizontal="right" wrapText="1"/>
    </xf>
    <xf numFmtId="1" fontId="19" fillId="0" borderId="0" xfId="0" applyNumberFormat="1" applyFont="1"/>
    <xf numFmtId="2" fontId="0" fillId="0" borderId="10" xfId="0" applyNumberFormat="1" applyBorder="1"/>
    <xf numFmtId="0" fontId="20" fillId="0" borderId="0" xfId="0" applyFont="1" applyAlignment="1">
      <alignment wrapText="1"/>
    </xf>
    <xf numFmtId="1" fontId="20" fillId="0" borderId="0" xfId="0" applyNumberFormat="1" applyFont="1" applyAlignment="1">
      <alignment wrapText="1"/>
    </xf>
    <xf numFmtId="1" fontId="20" fillId="0" borderId="0" xfId="0" applyNumberFormat="1" applyFont="1"/>
    <xf numFmtId="0" fontId="20" fillId="0" borderId="0" xfId="0" applyFont="1"/>
    <xf numFmtId="2" fontId="20" fillId="0" borderId="0" xfId="0" applyNumberFormat="1" applyFont="1"/>
    <xf numFmtId="1" fontId="21" fillId="34" borderId="0" xfId="0" applyNumberFormat="1" applyFont="1" applyFill="1"/>
    <xf numFmtId="1" fontId="21" fillId="34" borderId="0" xfId="0" applyNumberFormat="1" applyFont="1" applyFill="1" applyAlignment="1">
      <alignment horizontal="right"/>
    </xf>
    <xf numFmtId="1" fontId="21" fillId="34" borderId="0" xfId="0" applyNumberFormat="1" applyFont="1" applyFill="1" applyAlignment="1">
      <alignment horizontal="right" wrapText="1"/>
    </xf>
    <xf numFmtId="0" fontId="20" fillId="0" borderId="11" xfId="0" applyFont="1" applyBorder="1" applyAlignment="1">
      <alignment wrapText="1"/>
    </xf>
    <xf numFmtId="2" fontId="20" fillId="0" borderId="11" xfId="0" applyNumberFormat="1" applyFont="1" applyBorder="1" applyAlignment="1">
      <alignment wrapText="1"/>
    </xf>
    <xf numFmtId="1" fontId="20" fillId="0" borderId="11" xfId="0" applyNumberFormat="1" applyFont="1" applyBorder="1" applyAlignment="1">
      <alignment wrapText="1"/>
    </xf>
    <xf numFmtId="1" fontId="21" fillId="34" borderId="11" xfId="0" applyNumberFormat="1" applyFont="1" applyFill="1" applyBorder="1" applyAlignment="1">
      <alignment horizontal="left" wrapText="1"/>
    </xf>
    <xf numFmtId="0" fontId="20" fillId="0" borderId="10" xfId="0" applyFont="1" applyBorder="1"/>
    <xf numFmtId="2" fontId="20" fillId="0" borderId="10" xfId="0" applyNumberFormat="1" applyFont="1" applyBorder="1"/>
    <xf numFmtId="1" fontId="20" fillId="0" borderId="10" xfId="0" applyNumberFormat="1" applyFont="1" applyBorder="1"/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65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317B-E814-4C16-95FC-ABF1BE5721A0}">
  <dimension ref="A1:K67"/>
  <sheetViews>
    <sheetView workbookViewId="0">
      <selection activeCell="L49" sqref="L49"/>
    </sheetView>
  </sheetViews>
  <sheetFormatPr defaultRowHeight="15" x14ac:dyDescent="0.25"/>
  <sheetData>
    <row r="1" spans="1:11" x14ac:dyDescent="0.25"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215</v>
      </c>
    </row>
    <row r="2" spans="1:11" x14ac:dyDescent="0.25">
      <c r="A2">
        <v>1</v>
      </c>
      <c r="B2" t="s">
        <v>149</v>
      </c>
      <c r="C2">
        <v>1000</v>
      </c>
      <c r="D2">
        <v>5</v>
      </c>
      <c r="E2">
        <v>2</v>
      </c>
      <c r="F2">
        <v>0</v>
      </c>
      <c r="G2" t="b">
        <v>0</v>
      </c>
      <c r="H2" t="b">
        <v>0</v>
      </c>
      <c r="I2">
        <v>0</v>
      </c>
      <c r="J2">
        <v>0.1</v>
      </c>
    </row>
    <row r="3" spans="1:11" x14ac:dyDescent="0.25">
      <c r="A3">
        <v>2</v>
      </c>
      <c r="B3" t="s">
        <v>150</v>
      </c>
      <c r="C3">
        <v>400</v>
      </c>
      <c r="D3">
        <v>5</v>
      </c>
      <c r="E3">
        <v>2</v>
      </c>
      <c r="F3">
        <v>0</v>
      </c>
      <c r="G3" t="b">
        <v>0</v>
      </c>
      <c r="H3" t="b">
        <v>0</v>
      </c>
      <c r="I3">
        <v>0</v>
      </c>
      <c r="J3">
        <v>0.1</v>
      </c>
    </row>
    <row r="4" spans="1:11" x14ac:dyDescent="0.25">
      <c r="A4">
        <v>3</v>
      </c>
      <c r="B4" t="s">
        <v>151</v>
      </c>
      <c r="C4">
        <v>300</v>
      </c>
      <c r="D4">
        <v>5</v>
      </c>
      <c r="E4">
        <v>2</v>
      </c>
      <c r="F4">
        <v>0</v>
      </c>
      <c r="G4" t="b">
        <v>0</v>
      </c>
      <c r="H4" t="b">
        <v>0</v>
      </c>
      <c r="I4">
        <v>0</v>
      </c>
      <c r="J4">
        <v>0.1</v>
      </c>
    </row>
    <row r="5" spans="1:11" x14ac:dyDescent="0.25">
      <c r="A5">
        <v>4</v>
      </c>
      <c r="B5" t="s">
        <v>152</v>
      </c>
      <c r="C5">
        <v>300</v>
      </c>
      <c r="D5">
        <v>5</v>
      </c>
      <c r="E5">
        <v>2</v>
      </c>
      <c r="F5">
        <v>0</v>
      </c>
      <c r="G5" t="b">
        <v>0</v>
      </c>
      <c r="H5" t="b">
        <v>0</v>
      </c>
      <c r="I5">
        <v>0</v>
      </c>
      <c r="J5">
        <v>0.1</v>
      </c>
    </row>
    <row r="6" spans="1:11" x14ac:dyDescent="0.25">
      <c r="A6">
        <v>5</v>
      </c>
      <c r="B6" t="s">
        <v>153</v>
      </c>
      <c r="C6">
        <v>327</v>
      </c>
      <c r="D6">
        <v>5</v>
      </c>
      <c r="E6">
        <v>2</v>
      </c>
      <c r="F6">
        <v>0</v>
      </c>
      <c r="G6" t="b">
        <v>0</v>
      </c>
      <c r="H6" t="b">
        <v>0</v>
      </c>
      <c r="I6">
        <v>0</v>
      </c>
      <c r="J6">
        <v>0.1</v>
      </c>
    </row>
    <row r="7" spans="1:11" x14ac:dyDescent="0.25">
      <c r="A7">
        <v>6</v>
      </c>
      <c r="B7" t="s">
        <v>154</v>
      </c>
      <c r="C7">
        <v>39</v>
      </c>
      <c r="D7">
        <v>5</v>
      </c>
      <c r="E7">
        <v>2</v>
      </c>
      <c r="F7">
        <v>0</v>
      </c>
      <c r="G7" t="b">
        <v>0</v>
      </c>
      <c r="H7" t="b">
        <v>0</v>
      </c>
      <c r="I7">
        <v>0</v>
      </c>
      <c r="J7">
        <v>0.1</v>
      </c>
    </row>
    <row r="8" spans="1:11" x14ac:dyDescent="0.25">
      <c r="A8">
        <v>7</v>
      </c>
      <c r="B8" t="s">
        <v>155</v>
      </c>
      <c r="C8">
        <v>39</v>
      </c>
      <c r="D8">
        <v>5</v>
      </c>
      <c r="E8">
        <v>2</v>
      </c>
      <c r="F8">
        <v>0</v>
      </c>
      <c r="G8" t="b">
        <v>0</v>
      </c>
      <c r="H8" t="b">
        <v>0</v>
      </c>
      <c r="I8">
        <v>0</v>
      </c>
      <c r="J8">
        <v>0.1</v>
      </c>
    </row>
    <row r="9" spans="1:11" x14ac:dyDescent="0.25">
      <c r="A9">
        <v>8</v>
      </c>
      <c r="B9" t="s">
        <v>156</v>
      </c>
      <c r="C9">
        <v>39</v>
      </c>
      <c r="D9">
        <v>5</v>
      </c>
      <c r="E9">
        <v>2</v>
      </c>
      <c r="F9">
        <v>0</v>
      </c>
      <c r="G9" t="b">
        <v>0</v>
      </c>
      <c r="H9" t="b">
        <v>0</v>
      </c>
      <c r="I9">
        <v>0</v>
      </c>
      <c r="J9">
        <v>0.1</v>
      </c>
    </row>
    <row r="10" spans="1:11" x14ac:dyDescent="0.25">
      <c r="A10">
        <v>9</v>
      </c>
      <c r="B10" t="s">
        <v>157</v>
      </c>
      <c r="C10">
        <v>55</v>
      </c>
      <c r="D10">
        <v>5</v>
      </c>
      <c r="E10">
        <v>2</v>
      </c>
      <c r="F10">
        <v>0</v>
      </c>
      <c r="G10" t="b">
        <v>0</v>
      </c>
      <c r="H10" t="b">
        <v>0</v>
      </c>
      <c r="I10">
        <v>0</v>
      </c>
      <c r="J10">
        <v>0.1</v>
      </c>
    </row>
    <row r="11" spans="1:11" x14ac:dyDescent="0.25">
      <c r="A11">
        <v>10</v>
      </c>
      <c r="B11" t="s">
        <v>158</v>
      </c>
      <c r="C11">
        <v>55</v>
      </c>
      <c r="D11">
        <v>5</v>
      </c>
      <c r="E11">
        <v>2</v>
      </c>
      <c r="F11">
        <v>0</v>
      </c>
      <c r="G11" t="b">
        <v>0</v>
      </c>
      <c r="H11" t="b">
        <v>0</v>
      </c>
      <c r="I11">
        <v>0</v>
      </c>
      <c r="J11">
        <v>0.1</v>
      </c>
    </row>
    <row r="12" spans="1:11" x14ac:dyDescent="0.25">
      <c r="A12">
        <v>11</v>
      </c>
      <c r="B12" t="s">
        <v>159</v>
      </c>
      <c r="C12">
        <v>55</v>
      </c>
      <c r="D12">
        <v>5</v>
      </c>
      <c r="E12">
        <v>2</v>
      </c>
      <c r="F12">
        <v>0</v>
      </c>
      <c r="G12" t="b">
        <v>0</v>
      </c>
      <c r="H12" t="b">
        <v>0</v>
      </c>
      <c r="I12">
        <v>0</v>
      </c>
      <c r="J12">
        <v>0.1</v>
      </c>
    </row>
    <row r="13" spans="1:11" x14ac:dyDescent="0.25">
      <c r="A13">
        <v>12</v>
      </c>
      <c r="B13" t="s">
        <v>160</v>
      </c>
      <c r="C13">
        <v>29</v>
      </c>
      <c r="D13">
        <v>5</v>
      </c>
      <c r="E13">
        <v>2</v>
      </c>
      <c r="F13">
        <v>0</v>
      </c>
      <c r="G13" t="b">
        <v>0</v>
      </c>
      <c r="H13" t="b">
        <v>0</v>
      </c>
      <c r="I13">
        <v>0</v>
      </c>
      <c r="J13">
        <v>0.1</v>
      </c>
    </row>
    <row r="14" spans="1:11" x14ac:dyDescent="0.25">
      <c r="A14">
        <v>13</v>
      </c>
      <c r="B14" t="s">
        <v>161</v>
      </c>
      <c r="C14">
        <v>29</v>
      </c>
      <c r="D14">
        <v>5</v>
      </c>
      <c r="E14">
        <v>2</v>
      </c>
      <c r="F14">
        <v>0</v>
      </c>
      <c r="G14" t="b">
        <v>0</v>
      </c>
      <c r="H14" t="b">
        <v>0</v>
      </c>
      <c r="I14">
        <v>0</v>
      </c>
      <c r="J14">
        <v>0.1</v>
      </c>
    </row>
    <row r="15" spans="1:11" x14ac:dyDescent="0.25">
      <c r="A15">
        <v>14</v>
      </c>
      <c r="B15" t="s">
        <v>162</v>
      </c>
      <c r="C15">
        <v>29</v>
      </c>
      <c r="D15">
        <v>5</v>
      </c>
      <c r="E15">
        <v>2</v>
      </c>
      <c r="F15">
        <v>0</v>
      </c>
      <c r="G15" t="b">
        <v>0</v>
      </c>
      <c r="H15" t="b">
        <v>0</v>
      </c>
      <c r="I15">
        <v>0</v>
      </c>
      <c r="J15">
        <v>0.1</v>
      </c>
    </row>
    <row r="16" spans="1:11" x14ac:dyDescent="0.25">
      <c r="A16">
        <v>15</v>
      </c>
      <c r="B16" t="s">
        <v>163</v>
      </c>
      <c r="C16">
        <v>26</v>
      </c>
      <c r="D16">
        <v>5</v>
      </c>
      <c r="E16">
        <v>2</v>
      </c>
      <c r="F16">
        <v>0</v>
      </c>
      <c r="G16" t="b">
        <v>0</v>
      </c>
      <c r="H16" t="b">
        <v>0</v>
      </c>
      <c r="I16">
        <v>0</v>
      </c>
      <c r="J16">
        <v>0.1</v>
      </c>
    </row>
    <row r="17" spans="1:10" x14ac:dyDescent="0.25">
      <c r="A17">
        <v>16</v>
      </c>
      <c r="B17" t="s">
        <v>164</v>
      </c>
      <c r="C17">
        <v>24</v>
      </c>
      <c r="D17">
        <v>5</v>
      </c>
      <c r="E17">
        <v>2</v>
      </c>
      <c r="F17">
        <v>0</v>
      </c>
      <c r="G17" t="b">
        <v>0</v>
      </c>
      <c r="H17" t="b">
        <v>0</v>
      </c>
      <c r="I17">
        <v>0</v>
      </c>
      <c r="J17">
        <v>0.1</v>
      </c>
    </row>
    <row r="18" spans="1:10" x14ac:dyDescent="0.25">
      <c r="A18">
        <v>17</v>
      </c>
      <c r="B18" t="s">
        <v>165</v>
      </c>
      <c r="C18">
        <v>32</v>
      </c>
      <c r="D18">
        <v>5</v>
      </c>
      <c r="E18">
        <v>2</v>
      </c>
      <c r="F18">
        <v>0</v>
      </c>
      <c r="G18" t="b">
        <v>0</v>
      </c>
      <c r="H18" t="b">
        <v>0</v>
      </c>
      <c r="I18">
        <v>0</v>
      </c>
      <c r="J18">
        <v>0.1</v>
      </c>
    </row>
    <row r="19" spans="1:10" x14ac:dyDescent="0.25">
      <c r="A19">
        <v>18</v>
      </c>
      <c r="B19" t="s">
        <v>166</v>
      </c>
      <c r="C19">
        <v>33</v>
      </c>
      <c r="D19">
        <v>5</v>
      </c>
      <c r="E19">
        <v>2</v>
      </c>
      <c r="F19">
        <v>0</v>
      </c>
      <c r="G19" t="b">
        <v>0</v>
      </c>
      <c r="H19" t="b">
        <v>0</v>
      </c>
      <c r="I19">
        <v>0</v>
      </c>
      <c r="J19">
        <v>0.1</v>
      </c>
    </row>
    <row r="20" spans="1:10" x14ac:dyDescent="0.25">
      <c r="A20">
        <v>19</v>
      </c>
      <c r="B20" t="s">
        <v>167</v>
      </c>
      <c r="C20">
        <v>28</v>
      </c>
      <c r="D20">
        <v>5</v>
      </c>
      <c r="E20">
        <v>2</v>
      </c>
      <c r="F20">
        <v>0</v>
      </c>
      <c r="G20" t="b">
        <v>0</v>
      </c>
      <c r="H20" t="b">
        <v>0</v>
      </c>
      <c r="I20">
        <v>0</v>
      </c>
      <c r="J20">
        <v>0.1</v>
      </c>
    </row>
    <row r="21" spans="1:10" x14ac:dyDescent="0.25">
      <c r="A21">
        <v>20</v>
      </c>
      <c r="B21" t="s">
        <v>168</v>
      </c>
      <c r="C21">
        <v>29</v>
      </c>
      <c r="D21">
        <v>5</v>
      </c>
      <c r="E21">
        <v>2</v>
      </c>
      <c r="F21">
        <v>0</v>
      </c>
      <c r="G21" t="b">
        <v>0</v>
      </c>
      <c r="H21" t="b">
        <v>0</v>
      </c>
      <c r="I21">
        <v>0</v>
      </c>
      <c r="J21">
        <v>0.1</v>
      </c>
    </row>
    <row r="22" spans="1:10" x14ac:dyDescent="0.25">
      <c r="A22">
        <v>21</v>
      </c>
      <c r="B22" t="s">
        <v>169</v>
      </c>
      <c r="C22">
        <v>41</v>
      </c>
      <c r="D22">
        <v>5</v>
      </c>
      <c r="E22">
        <v>2</v>
      </c>
      <c r="F22">
        <v>0</v>
      </c>
      <c r="G22" t="b">
        <v>0</v>
      </c>
      <c r="H22" t="b">
        <v>0</v>
      </c>
      <c r="I22">
        <v>0</v>
      </c>
      <c r="J22">
        <v>0.1</v>
      </c>
    </row>
    <row r="23" spans="1:10" x14ac:dyDescent="0.25">
      <c r="A23">
        <v>22</v>
      </c>
      <c r="B23" t="s">
        <v>170</v>
      </c>
      <c r="C23">
        <v>179</v>
      </c>
      <c r="D23">
        <v>5</v>
      </c>
      <c r="E23">
        <v>2</v>
      </c>
      <c r="F23">
        <v>0</v>
      </c>
      <c r="G23" t="b">
        <v>0</v>
      </c>
      <c r="H23" t="b">
        <v>0</v>
      </c>
      <c r="I23">
        <v>0</v>
      </c>
      <c r="J23">
        <v>0.1</v>
      </c>
    </row>
    <row r="24" spans="1:10" x14ac:dyDescent="0.25">
      <c r="A24">
        <v>23</v>
      </c>
      <c r="B24" t="s">
        <v>171</v>
      </c>
      <c r="C24">
        <v>28</v>
      </c>
      <c r="D24">
        <v>5</v>
      </c>
      <c r="E24">
        <v>2</v>
      </c>
      <c r="F24">
        <v>0</v>
      </c>
      <c r="G24" t="b">
        <v>0</v>
      </c>
      <c r="H24" t="b">
        <v>0</v>
      </c>
      <c r="I24">
        <v>0</v>
      </c>
      <c r="J24">
        <v>0.1</v>
      </c>
    </row>
    <row r="25" spans="1:10" x14ac:dyDescent="0.25">
      <c r="A25">
        <v>24</v>
      </c>
      <c r="B25" t="s">
        <v>172</v>
      </c>
      <c r="C25">
        <v>250</v>
      </c>
      <c r="D25">
        <v>5</v>
      </c>
      <c r="E25">
        <v>2</v>
      </c>
      <c r="F25">
        <v>0</v>
      </c>
      <c r="G25" t="b">
        <v>0</v>
      </c>
      <c r="H25" t="b">
        <v>0</v>
      </c>
      <c r="I25">
        <v>0</v>
      </c>
      <c r="J25">
        <v>0.1</v>
      </c>
    </row>
    <row r="26" spans="1:10" x14ac:dyDescent="0.25">
      <c r="A26">
        <v>25</v>
      </c>
      <c r="B26" t="s">
        <v>173</v>
      </c>
      <c r="C26">
        <v>21</v>
      </c>
      <c r="D26">
        <v>5</v>
      </c>
      <c r="E26">
        <v>2</v>
      </c>
      <c r="F26">
        <v>0</v>
      </c>
      <c r="G26" t="b">
        <v>0</v>
      </c>
      <c r="H26" t="b">
        <v>0</v>
      </c>
      <c r="I26">
        <v>0</v>
      </c>
      <c r="J26">
        <v>0.1</v>
      </c>
    </row>
    <row r="27" spans="1:10" x14ac:dyDescent="0.25">
      <c r="A27">
        <v>26</v>
      </c>
      <c r="B27" t="s">
        <v>174</v>
      </c>
      <c r="C27">
        <v>26</v>
      </c>
      <c r="D27">
        <v>5</v>
      </c>
      <c r="E27">
        <v>2</v>
      </c>
      <c r="F27">
        <v>0</v>
      </c>
      <c r="G27" t="b">
        <v>0</v>
      </c>
      <c r="H27" t="b">
        <v>0</v>
      </c>
      <c r="I27">
        <v>0</v>
      </c>
      <c r="J27">
        <v>0.1</v>
      </c>
    </row>
    <row r="28" spans="1:10" x14ac:dyDescent="0.25">
      <c r="A28">
        <v>27</v>
      </c>
      <c r="B28" t="s">
        <v>175</v>
      </c>
      <c r="C28">
        <v>205</v>
      </c>
      <c r="D28">
        <v>5</v>
      </c>
      <c r="E28">
        <v>2</v>
      </c>
      <c r="F28">
        <v>0</v>
      </c>
      <c r="G28" t="b">
        <v>0</v>
      </c>
      <c r="H28" t="b">
        <v>0</v>
      </c>
      <c r="I28">
        <v>0</v>
      </c>
      <c r="J28">
        <v>0.1</v>
      </c>
    </row>
    <row r="29" spans="1:10" x14ac:dyDescent="0.25">
      <c r="A29">
        <v>28</v>
      </c>
      <c r="B29" t="s">
        <v>176</v>
      </c>
      <c r="C29">
        <v>205</v>
      </c>
      <c r="D29">
        <v>5</v>
      </c>
      <c r="E29">
        <v>2</v>
      </c>
      <c r="F29">
        <v>0</v>
      </c>
      <c r="G29" t="b">
        <v>0</v>
      </c>
      <c r="H29" t="b">
        <v>0</v>
      </c>
      <c r="I29">
        <v>0</v>
      </c>
      <c r="J29">
        <v>0.1</v>
      </c>
    </row>
    <row r="30" spans="1:10" x14ac:dyDescent="0.25">
      <c r="A30">
        <v>29</v>
      </c>
      <c r="B30" t="s">
        <v>177</v>
      </c>
      <c r="C30">
        <v>22</v>
      </c>
      <c r="D30">
        <v>5</v>
      </c>
      <c r="E30">
        <v>2</v>
      </c>
      <c r="F30">
        <v>0</v>
      </c>
      <c r="G30" t="b">
        <v>0</v>
      </c>
      <c r="H30" t="b">
        <v>0</v>
      </c>
      <c r="I30">
        <v>0</v>
      </c>
      <c r="J30">
        <v>0.1</v>
      </c>
    </row>
    <row r="31" spans="1:10" x14ac:dyDescent="0.25">
      <c r="A31">
        <v>30</v>
      </c>
      <c r="B31" t="s">
        <v>178</v>
      </c>
      <c r="C31">
        <v>102</v>
      </c>
      <c r="D31">
        <v>5</v>
      </c>
      <c r="E31">
        <v>2</v>
      </c>
      <c r="F31">
        <v>0</v>
      </c>
      <c r="G31" t="b">
        <v>0</v>
      </c>
      <c r="H31" t="b">
        <v>0</v>
      </c>
      <c r="I31">
        <v>0</v>
      </c>
      <c r="J31">
        <v>0.1</v>
      </c>
    </row>
    <row r="32" spans="1:10" x14ac:dyDescent="0.25">
      <c r="A32">
        <v>31</v>
      </c>
      <c r="B32" t="s">
        <v>179</v>
      </c>
      <c r="C32">
        <v>104</v>
      </c>
      <c r="D32">
        <v>5</v>
      </c>
      <c r="E32">
        <v>2</v>
      </c>
      <c r="F32">
        <v>0</v>
      </c>
      <c r="G32" t="b">
        <v>0</v>
      </c>
      <c r="H32" t="b">
        <v>0</v>
      </c>
      <c r="I32">
        <v>0</v>
      </c>
      <c r="J32">
        <v>0.1</v>
      </c>
    </row>
    <row r="33" spans="1:10" x14ac:dyDescent="0.25">
      <c r="A33">
        <v>32</v>
      </c>
      <c r="B33" t="s">
        <v>180</v>
      </c>
      <c r="C33">
        <v>206</v>
      </c>
      <c r="D33">
        <v>5</v>
      </c>
      <c r="E33">
        <v>2</v>
      </c>
      <c r="F33">
        <v>0</v>
      </c>
      <c r="G33" t="b">
        <v>0</v>
      </c>
      <c r="H33" t="b">
        <v>0</v>
      </c>
      <c r="I33">
        <v>0</v>
      </c>
      <c r="J33">
        <v>0.1</v>
      </c>
    </row>
    <row r="34" spans="1:10" x14ac:dyDescent="0.25">
      <c r="A34">
        <v>33</v>
      </c>
      <c r="B34" t="s">
        <v>181</v>
      </c>
      <c r="C34">
        <v>323</v>
      </c>
      <c r="D34">
        <v>5</v>
      </c>
      <c r="E34">
        <v>2</v>
      </c>
      <c r="F34">
        <v>0</v>
      </c>
      <c r="G34" t="b">
        <v>0</v>
      </c>
      <c r="H34" t="b">
        <v>0</v>
      </c>
      <c r="I34">
        <v>0</v>
      </c>
      <c r="J34">
        <v>0.1</v>
      </c>
    </row>
    <row r="35" spans="1:10" x14ac:dyDescent="0.25">
      <c r="A35">
        <v>34</v>
      </c>
      <c r="B35" t="s">
        <v>182</v>
      </c>
      <c r="C35">
        <v>91</v>
      </c>
      <c r="D35">
        <v>5</v>
      </c>
      <c r="E35">
        <v>2</v>
      </c>
      <c r="F35">
        <v>0</v>
      </c>
      <c r="G35" t="b">
        <v>0</v>
      </c>
      <c r="H35" t="b">
        <v>0</v>
      </c>
      <c r="I35">
        <v>0</v>
      </c>
      <c r="J35">
        <v>0.1</v>
      </c>
    </row>
    <row r="36" spans="1:10" x14ac:dyDescent="0.25">
      <c r="A36">
        <v>35</v>
      </c>
      <c r="B36" t="s">
        <v>183</v>
      </c>
      <c r="C36">
        <v>12</v>
      </c>
      <c r="D36">
        <v>5</v>
      </c>
      <c r="E36">
        <v>2</v>
      </c>
      <c r="F36">
        <v>0</v>
      </c>
      <c r="G36" t="b">
        <v>0</v>
      </c>
      <c r="H36" t="b">
        <v>0</v>
      </c>
      <c r="I36">
        <v>0</v>
      </c>
      <c r="J36">
        <v>0.1</v>
      </c>
    </row>
    <row r="37" spans="1:10" x14ac:dyDescent="0.25">
      <c r="A37">
        <v>36</v>
      </c>
      <c r="B37" t="s">
        <v>184</v>
      </c>
      <c r="C37">
        <v>100</v>
      </c>
      <c r="D37">
        <v>5</v>
      </c>
      <c r="E37">
        <v>2</v>
      </c>
      <c r="F37">
        <v>0</v>
      </c>
      <c r="G37" t="b">
        <v>0</v>
      </c>
      <c r="H37" t="b">
        <v>0</v>
      </c>
      <c r="I37">
        <v>0</v>
      </c>
      <c r="J37">
        <v>0.1</v>
      </c>
    </row>
    <row r="38" spans="1:10" x14ac:dyDescent="0.25">
      <c r="A38">
        <v>37</v>
      </c>
      <c r="B38" t="s">
        <v>185</v>
      </c>
      <c r="C38">
        <v>16</v>
      </c>
      <c r="D38">
        <v>5</v>
      </c>
      <c r="E38">
        <v>2</v>
      </c>
      <c r="F38">
        <v>0</v>
      </c>
      <c r="G38" t="b">
        <v>0</v>
      </c>
      <c r="H38" t="b">
        <v>0</v>
      </c>
      <c r="I38">
        <v>0</v>
      </c>
      <c r="J38">
        <v>0.1</v>
      </c>
    </row>
    <row r="39" spans="1:10" x14ac:dyDescent="0.25">
      <c r="A39">
        <v>38</v>
      </c>
      <c r="B39" t="s">
        <v>186</v>
      </c>
      <c r="C39">
        <v>30</v>
      </c>
      <c r="D39">
        <v>5</v>
      </c>
      <c r="E39">
        <v>2</v>
      </c>
      <c r="F39">
        <v>0</v>
      </c>
      <c r="G39" t="b">
        <v>0</v>
      </c>
      <c r="H39" t="b">
        <v>0</v>
      </c>
      <c r="I39">
        <v>0</v>
      </c>
      <c r="J39">
        <v>0.1</v>
      </c>
    </row>
    <row r="40" spans="1:10" x14ac:dyDescent="0.25">
      <c r="A40">
        <v>39</v>
      </c>
      <c r="B40" t="s">
        <v>187</v>
      </c>
      <c r="C40">
        <v>15</v>
      </c>
      <c r="D40">
        <v>5</v>
      </c>
      <c r="E40">
        <v>2</v>
      </c>
      <c r="F40">
        <v>0</v>
      </c>
      <c r="G40" t="b">
        <v>0</v>
      </c>
      <c r="H40" t="b">
        <v>0</v>
      </c>
      <c r="I40">
        <v>0</v>
      </c>
      <c r="J40">
        <v>0.1</v>
      </c>
    </row>
    <row r="41" spans="1:10" x14ac:dyDescent="0.25">
      <c r="A41">
        <v>40</v>
      </c>
      <c r="B41" t="s">
        <v>188</v>
      </c>
      <c r="C41">
        <v>15</v>
      </c>
      <c r="D41">
        <v>5</v>
      </c>
      <c r="E41">
        <v>2</v>
      </c>
      <c r="F41">
        <v>0</v>
      </c>
      <c r="G41" t="b">
        <v>0</v>
      </c>
      <c r="H41" t="b">
        <v>0</v>
      </c>
      <c r="I41">
        <v>0</v>
      </c>
      <c r="J41">
        <v>0.1</v>
      </c>
    </row>
    <row r="42" spans="1:10" x14ac:dyDescent="0.25">
      <c r="A42">
        <v>41</v>
      </c>
      <c r="B42" t="s">
        <v>189</v>
      </c>
      <c r="C42">
        <v>15</v>
      </c>
      <c r="D42">
        <v>5</v>
      </c>
      <c r="E42">
        <v>2</v>
      </c>
      <c r="F42">
        <v>0</v>
      </c>
      <c r="G42" t="b">
        <v>0</v>
      </c>
      <c r="H42" t="b">
        <v>0</v>
      </c>
      <c r="I42">
        <v>0</v>
      </c>
      <c r="J42">
        <v>0.1</v>
      </c>
    </row>
    <row r="43" spans="1:10" x14ac:dyDescent="0.25">
      <c r="A43">
        <v>42</v>
      </c>
      <c r="B43" t="s">
        <v>190</v>
      </c>
      <c r="C43">
        <v>15</v>
      </c>
      <c r="D43">
        <v>5</v>
      </c>
      <c r="E43">
        <v>2</v>
      </c>
      <c r="F43">
        <v>0</v>
      </c>
      <c r="G43" t="b">
        <v>0</v>
      </c>
      <c r="H43" t="b">
        <v>0</v>
      </c>
      <c r="I43">
        <v>0</v>
      </c>
      <c r="J43">
        <v>0.1</v>
      </c>
    </row>
    <row r="44" spans="1:10" x14ac:dyDescent="0.25">
      <c r="A44">
        <v>43</v>
      </c>
      <c r="B44" t="s">
        <v>191</v>
      </c>
      <c r="C44">
        <v>10</v>
      </c>
      <c r="D44">
        <v>5</v>
      </c>
      <c r="E44">
        <v>2</v>
      </c>
      <c r="F44">
        <v>0</v>
      </c>
      <c r="G44" t="b">
        <v>0</v>
      </c>
      <c r="H44" t="b">
        <v>0</v>
      </c>
      <c r="I44">
        <v>0</v>
      </c>
      <c r="J44">
        <v>0.1</v>
      </c>
    </row>
    <row r="45" spans="1:10" x14ac:dyDescent="0.25">
      <c r="A45">
        <v>44</v>
      </c>
      <c r="B45" t="s">
        <v>192</v>
      </c>
      <c r="C45">
        <v>10</v>
      </c>
      <c r="D45">
        <v>5</v>
      </c>
      <c r="E45">
        <v>2</v>
      </c>
      <c r="F45">
        <v>0</v>
      </c>
      <c r="G45" t="b">
        <v>0</v>
      </c>
      <c r="H45" t="b">
        <v>0</v>
      </c>
      <c r="I45">
        <v>0</v>
      </c>
      <c r="J45">
        <v>0.1</v>
      </c>
    </row>
    <row r="46" spans="1:10" x14ac:dyDescent="0.25">
      <c r="A46">
        <v>45</v>
      </c>
      <c r="B46" t="s">
        <v>193</v>
      </c>
      <c r="C46">
        <v>10</v>
      </c>
      <c r="D46">
        <v>5</v>
      </c>
      <c r="E46">
        <v>2</v>
      </c>
      <c r="F46">
        <v>0</v>
      </c>
      <c r="G46" t="b">
        <v>0</v>
      </c>
      <c r="H46" t="b">
        <v>0</v>
      </c>
      <c r="I46">
        <v>0</v>
      </c>
      <c r="J46">
        <v>0.1</v>
      </c>
    </row>
    <row r="47" spans="1:10" x14ac:dyDescent="0.25">
      <c r="A47">
        <v>46</v>
      </c>
      <c r="B47" t="s">
        <v>194</v>
      </c>
      <c r="C47">
        <v>1</v>
      </c>
      <c r="D47">
        <v>5</v>
      </c>
      <c r="E47">
        <v>2</v>
      </c>
      <c r="F47">
        <v>0</v>
      </c>
      <c r="G47" t="b">
        <v>0</v>
      </c>
      <c r="H47" t="b">
        <v>0</v>
      </c>
      <c r="I47">
        <v>0</v>
      </c>
      <c r="J47">
        <v>0.1</v>
      </c>
    </row>
    <row r="48" spans="1:10" x14ac:dyDescent="0.25">
      <c r="A48">
        <v>47</v>
      </c>
      <c r="B48" t="s">
        <v>195</v>
      </c>
      <c r="C48">
        <v>1</v>
      </c>
      <c r="D48">
        <v>5</v>
      </c>
      <c r="E48">
        <v>2</v>
      </c>
      <c r="F48">
        <v>0</v>
      </c>
      <c r="G48" t="b">
        <v>0</v>
      </c>
      <c r="H48" t="b">
        <v>0</v>
      </c>
      <c r="I48">
        <v>0</v>
      </c>
      <c r="J48">
        <v>0.1</v>
      </c>
    </row>
    <row r="49" spans="1:10" x14ac:dyDescent="0.25">
      <c r="A49">
        <v>48</v>
      </c>
      <c r="B49" t="s">
        <v>196</v>
      </c>
      <c r="C49">
        <v>1</v>
      </c>
      <c r="D49">
        <v>5</v>
      </c>
      <c r="E49">
        <v>2</v>
      </c>
      <c r="F49">
        <v>0</v>
      </c>
      <c r="G49" t="b">
        <v>0</v>
      </c>
      <c r="H49" t="b">
        <v>0</v>
      </c>
      <c r="I49">
        <v>0</v>
      </c>
      <c r="J49">
        <v>0.1</v>
      </c>
    </row>
    <row r="50" spans="1:10" x14ac:dyDescent="0.25">
      <c r="A50">
        <v>49</v>
      </c>
      <c r="B50" t="s">
        <v>197</v>
      </c>
      <c r="C50">
        <v>1</v>
      </c>
      <c r="D50">
        <v>5</v>
      </c>
      <c r="E50">
        <v>2</v>
      </c>
      <c r="F50">
        <v>0</v>
      </c>
      <c r="G50" t="b">
        <v>0</v>
      </c>
      <c r="H50" t="b">
        <v>0</v>
      </c>
      <c r="I50">
        <v>0</v>
      </c>
      <c r="J50">
        <v>0.1</v>
      </c>
    </row>
    <row r="51" spans="1:10" x14ac:dyDescent="0.25">
      <c r="A51">
        <v>50</v>
      </c>
      <c r="B51" t="s">
        <v>198</v>
      </c>
      <c r="C51">
        <v>1</v>
      </c>
      <c r="D51">
        <v>5</v>
      </c>
      <c r="E51">
        <v>2</v>
      </c>
      <c r="F51">
        <v>0</v>
      </c>
      <c r="G51" t="b">
        <v>0</v>
      </c>
      <c r="H51" t="b">
        <v>0</v>
      </c>
      <c r="I51">
        <v>0</v>
      </c>
      <c r="J51">
        <v>0.1</v>
      </c>
    </row>
    <row r="52" spans="1:10" x14ac:dyDescent="0.25">
      <c r="A52">
        <v>51</v>
      </c>
      <c r="B52" t="s">
        <v>199</v>
      </c>
      <c r="C52">
        <v>1</v>
      </c>
      <c r="D52">
        <v>5</v>
      </c>
      <c r="E52">
        <v>2</v>
      </c>
      <c r="F52">
        <v>0</v>
      </c>
      <c r="G52" t="b">
        <v>0</v>
      </c>
      <c r="H52" t="b">
        <v>0</v>
      </c>
      <c r="I52">
        <v>0</v>
      </c>
      <c r="J52">
        <v>0.1</v>
      </c>
    </row>
    <row r="53" spans="1:10" x14ac:dyDescent="0.25">
      <c r="A53">
        <v>52</v>
      </c>
      <c r="B53" t="s">
        <v>200</v>
      </c>
      <c r="C53">
        <v>4</v>
      </c>
      <c r="D53">
        <v>5</v>
      </c>
      <c r="E53">
        <v>2</v>
      </c>
      <c r="F53">
        <v>0</v>
      </c>
      <c r="G53" t="b">
        <v>0</v>
      </c>
      <c r="H53" t="b">
        <v>0</v>
      </c>
      <c r="I53">
        <v>0</v>
      </c>
      <c r="J53">
        <v>0.1</v>
      </c>
    </row>
    <row r="54" spans="1:10" x14ac:dyDescent="0.25">
      <c r="A54">
        <v>53</v>
      </c>
      <c r="B54" t="s">
        <v>201</v>
      </c>
      <c r="C54">
        <v>5</v>
      </c>
      <c r="D54">
        <v>5</v>
      </c>
      <c r="E54">
        <v>2</v>
      </c>
      <c r="F54">
        <v>0</v>
      </c>
      <c r="G54" t="b">
        <v>0</v>
      </c>
      <c r="H54" t="b">
        <v>0</v>
      </c>
      <c r="I54">
        <v>0</v>
      </c>
      <c r="J54">
        <v>0.1</v>
      </c>
    </row>
    <row r="55" spans="1:10" x14ac:dyDescent="0.25">
      <c r="A55">
        <v>54</v>
      </c>
      <c r="B55" t="s">
        <v>202</v>
      </c>
      <c r="C55">
        <v>5</v>
      </c>
      <c r="D55">
        <v>5</v>
      </c>
      <c r="E55">
        <v>2</v>
      </c>
      <c r="F55">
        <v>0</v>
      </c>
      <c r="G55" t="b">
        <v>0</v>
      </c>
      <c r="H55" t="b">
        <v>0</v>
      </c>
      <c r="I55">
        <v>0</v>
      </c>
      <c r="J55">
        <v>0.1</v>
      </c>
    </row>
    <row r="56" spans="1:10" x14ac:dyDescent="0.25">
      <c r="A56">
        <v>55</v>
      </c>
      <c r="B56" t="s">
        <v>203</v>
      </c>
      <c r="C56">
        <v>5</v>
      </c>
      <c r="D56">
        <v>5</v>
      </c>
      <c r="E56">
        <v>2</v>
      </c>
      <c r="F56">
        <v>0</v>
      </c>
      <c r="G56" t="b">
        <v>0</v>
      </c>
      <c r="H56" t="b">
        <v>0</v>
      </c>
      <c r="I56">
        <v>0</v>
      </c>
      <c r="J56">
        <v>0.1</v>
      </c>
    </row>
    <row r="57" spans="1:10" x14ac:dyDescent="0.25">
      <c r="A57">
        <v>56</v>
      </c>
      <c r="B57" t="s">
        <v>204</v>
      </c>
      <c r="C57">
        <v>5</v>
      </c>
      <c r="D57">
        <v>5</v>
      </c>
      <c r="E57">
        <v>2</v>
      </c>
      <c r="F57">
        <v>0</v>
      </c>
      <c r="G57" t="b">
        <v>0</v>
      </c>
      <c r="H57" t="b">
        <v>0</v>
      </c>
      <c r="I57">
        <v>0</v>
      </c>
      <c r="J57">
        <v>0.1</v>
      </c>
    </row>
    <row r="58" spans="1:10" x14ac:dyDescent="0.25">
      <c r="A58">
        <v>57</v>
      </c>
      <c r="B58" t="s">
        <v>205</v>
      </c>
      <c r="C58">
        <v>5</v>
      </c>
      <c r="D58">
        <v>5</v>
      </c>
      <c r="E58">
        <v>2</v>
      </c>
      <c r="F58">
        <v>0</v>
      </c>
      <c r="G58" t="b">
        <v>0</v>
      </c>
      <c r="H58" t="b">
        <v>0</v>
      </c>
      <c r="I58">
        <v>0</v>
      </c>
      <c r="J58">
        <v>0.1</v>
      </c>
    </row>
    <row r="59" spans="1:10" x14ac:dyDescent="0.25">
      <c r="A59">
        <v>58</v>
      </c>
      <c r="B59" t="s">
        <v>206</v>
      </c>
      <c r="C59">
        <v>5</v>
      </c>
      <c r="D59">
        <v>5</v>
      </c>
      <c r="E59">
        <v>2</v>
      </c>
      <c r="F59">
        <v>0</v>
      </c>
      <c r="G59" t="b">
        <v>0</v>
      </c>
      <c r="H59" t="b">
        <v>0</v>
      </c>
      <c r="I59">
        <v>0</v>
      </c>
      <c r="J59">
        <v>0.1</v>
      </c>
    </row>
    <row r="60" spans="1:10" x14ac:dyDescent="0.25">
      <c r="A60">
        <v>59</v>
      </c>
      <c r="B60" t="s">
        <v>207</v>
      </c>
      <c r="C60">
        <v>5</v>
      </c>
      <c r="D60">
        <v>5</v>
      </c>
      <c r="E60">
        <v>2</v>
      </c>
      <c r="F60">
        <v>0</v>
      </c>
      <c r="G60" t="b">
        <v>0</v>
      </c>
      <c r="H60" t="b">
        <v>0</v>
      </c>
      <c r="I60">
        <v>0</v>
      </c>
      <c r="J60">
        <v>0.1</v>
      </c>
    </row>
    <row r="61" spans="1:10" x14ac:dyDescent="0.25">
      <c r="A61">
        <v>60</v>
      </c>
      <c r="B61" t="s">
        <v>208</v>
      </c>
      <c r="C61">
        <v>10</v>
      </c>
      <c r="D61">
        <v>5</v>
      </c>
      <c r="E61">
        <v>2</v>
      </c>
      <c r="F61">
        <v>0</v>
      </c>
      <c r="G61" t="b">
        <v>0</v>
      </c>
      <c r="H61" t="b">
        <v>0</v>
      </c>
      <c r="I61">
        <v>0</v>
      </c>
      <c r="J61">
        <v>0.1</v>
      </c>
    </row>
    <row r="62" spans="1:10" x14ac:dyDescent="0.25">
      <c r="A62">
        <v>61</v>
      </c>
      <c r="B62" t="s">
        <v>209</v>
      </c>
      <c r="C62">
        <v>10</v>
      </c>
      <c r="D62">
        <v>5</v>
      </c>
      <c r="E62">
        <v>2</v>
      </c>
      <c r="F62">
        <v>0</v>
      </c>
      <c r="G62" t="b">
        <v>0</v>
      </c>
      <c r="H62" t="b">
        <v>0</v>
      </c>
      <c r="I62">
        <v>0</v>
      </c>
      <c r="J62">
        <v>0.1</v>
      </c>
    </row>
    <row r="63" spans="1:10" x14ac:dyDescent="0.25">
      <c r="A63">
        <v>62</v>
      </c>
      <c r="B63" t="s">
        <v>210</v>
      </c>
      <c r="C63">
        <v>10</v>
      </c>
      <c r="D63">
        <v>5</v>
      </c>
      <c r="E63">
        <v>2</v>
      </c>
      <c r="F63">
        <v>0</v>
      </c>
      <c r="G63" t="b">
        <v>0</v>
      </c>
      <c r="H63" t="b">
        <v>0</v>
      </c>
      <c r="I63">
        <v>0</v>
      </c>
      <c r="J63">
        <v>0.1</v>
      </c>
    </row>
    <row r="64" spans="1:10" x14ac:dyDescent="0.25">
      <c r="A64">
        <v>63</v>
      </c>
      <c r="B64" t="s">
        <v>211</v>
      </c>
      <c r="C64">
        <v>10</v>
      </c>
      <c r="D64">
        <v>5</v>
      </c>
      <c r="E64">
        <v>2</v>
      </c>
      <c r="F64">
        <v>0</v>
      </c>
      <c r="G64" t="b">
        <v>0</v>
      </c>
      <c r="H64" t="b">
        <v>0</v>
      </c>
      <c r="I64">
        <v>0</v>
      </c>
      <c r="J64">
        <v>0.1</v>
      </c>
    </row>
    <row r="65" spans="1:10" x14ac:dyDescent="0.25">
      <c r="A65">
        <v>64</v>
      </c>
      <c r="B65" t="s">
        <v>212</v>
      </c>
      <c r="C65">
        <v>1</v>
      </c>
      <c r="D65">
        <v>5</v>
      </c>
      <c r="E65">
        <v>2</v>
      </c>
      <c r="F65">
        <v>0</v>
      </c>
      <c r="G65" t="b">
        <v>0</v>
      </c>
      <c r="H65" t="b">
        <v>0</v>
      </c>
      <c r="I65">
        <v>0</v>
      </c>
      <c r="J65">
        <v>0.1</v>
      </c>
    </row>
    <row r="66" spans="1:10" x14ac:dyDescent="0.25">
      <c r="A66">
        <v>65</v>
      </c>
      <c r="B66" t="s">
        <v>213</v>
      </c>
      <c r="C66">
        <v>10</v>
      </c>
      <c r="D66">
        <v>5</v>
      </c>
      <c r="E66">
        <v>2</v>
      </c>
      <c r="F66">
        <v>0</v>
      </c>
      <c r="G66" t="b">
        <v>0</v>
      </c>
      <c r="H66" t="b">
        <v>0</v>
      </c>
      <c r="I66">
        <v>0</v>
      </c>
      <c r="J66">
        <v>0.1</v>
      </c>
    </row>
    <row r="67" spans="1:10" x14ac:dyDescent="0.25">
      <c r="A67">
        <v>66</v>
      </c>
      <c r="B67" t="s">
        <v>214</v>
      </c>
      <c r="C67">
        <v>10</v>
      </c>
      <c r="D67">
        <v>5</v>
      </c>
      <c r="E67">
        <v>2</v>
      </c>
      <c r="F67">
        <v>0</v>
      </c>
      <c r="G67" t="b">
        <v>0</v>
      </c>
      <c r="H67" t="b">
        <v>0</v>
      </c>
      <c r="I67">
        <v>0</v>
      </c>
      <c r="J6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9"/>
  <sheetViews>
    <sheetView workbookViewId="0">
      <selection activeCell="J8" sqref="J8"/>
    </sheetView>
  </sheetViews>
  <sheetFormatPr defaultRowHeight="12" x14ac:dyDescent="0.2"/>
  <cols>
    <col min="1" max="1" width="18.5703125" style="29" customWidth="1"/>
    <col min="2" max="2" width="8.7109375" style="29" customWidth="1"/>
    <col min="3" max="3" width="8.7109375" style="28" customWidth="1"/>
    <col min="4" max="5" width="8.7109375" style="29" customWidth="1"/>
    <col min="6" max="6" width="11" style="30" customWidth="1"/>
    <col min="7" max="7" width="9.140625" style="28"/>
    <col min="8" max="8" width="6.5703125" style="29" customWidth="1"/>
    <col min="9" max="9" width="12.5703125" style="29" customWidth="1"/>
    <col min="10" max="16384" width="9.140625" style="29"/>
  </cols>
  <sheetData>
    <row r="2" spans="1:10" s="26" customFormat="1" ht="36" customHeight="1" x14ac:dyDescent="0.2">
      <c r="A2" s="34" t="s">
        <v>216</v>
      </c>
      <c r="B2" s="35" t="s">
        <v>137</v>
      </c>
      <c r="C2" s="36" t="s">
        <v>222</v>
      </c>
      <c r="D2" s="34" t="s">
        <v>138</v>
      </c>
      <c r="E2" s="35" t="s">
        <v>139</v>
      </c>
      <c r="F2" s="37" t="s">
        <v>217</v>
      </c>
      <c r="G2" s="27"/>
      <c r="I2" s="26" t="s">
        <v>221</v>
      </c>
    </row>
    <row r="3" spans="1:10" x14ac:dyDescent="0.2">
      <c r="A3" s="29" t="s">
        <v>108</v>
      </c>
      <c r="B3" s="30">
        <v>1.7744</v>
      </c>
      <c r="C3" s="28">
        <v>150</v>
      </c>
      <c r="D3" s="29">
        <v>1</v>
      </c>
      <c r="E3" s="30">
        <v>21.529119374091032</v>
      </c>
      <c r="F3" s="28">
        <v>399.59207239483607</v>
      </c>
      <c r="H3" s="28"/>
      <c r="I3" s="29" t="s">
        <v>108</v>
      </c>
      <c r="J3" s="31">
        <v>384.27630571055329</v>
      </c>
    </row>
    <row r="4" spans="1:10" x14ac:dyDescent="0.2">
      <c r="A4" s="29" t="s">
        <v>35</v>
      </c>
      <c r="B4" s="30">
        <v>3.4132799999999999</v>
      </c>
      <c r="C4" s="28">
        <v>75</v>
      </c>
      <c r="D4" s="29">
        <v>1</v>
      </c>
      <c r="E4" s="30">
        <v>17.592402435732051</v>
      </c>
      <c r="F4" s="28">
        <v>326.52448182149266</v>
      </c>
      <c r="H4" s="28"/>
      <c r="I4" s="29" t="s">
        <v>35</v>
      </c>
      <c r="J4" s="32">
        <v>314.00928663678224</v>
      </c>
    </row>
    <row r="5" spans="1:10" x14ac:dyDescent="0.2">
      <c r="A5" s="29" t="s">
        <v>15</v>
      </c>
      <c r="B5" s="30">
        <v>2.86958</v>
      </c>
      <c r="C5" s="28">
        <v>94</v>
      </c>
      <c r="D5" s="29">
        <v>1</v>
      </c>
      <c r="E5" s="30">
        <v>19.049309396957856</v>
      </c>
      <c r="F5" s="28">
        <v>322.53063917562883</v>
      </c>
      <c r="H5" s="28"/>
      <c r="I5" s="29" t="s">
        <v>15</v>
      </c>
      <c r="J5" s="32">
        <v>240.86018127268579</v>
      </c>
    </row>
    <row r="6" spans="1:10" x14ac:dyDescent="0.2">
      <c r="A6" s="29" t="s">
        <v>9</v>
      </c>
      <c r="B6" s="30">
        <v>3.2325900000000001</v>
      </c>
      <c r="C6" s="28">
        <v>50.4</v>
      </c>
      <c r="D6" s="29">
        <v>1</v>
      </c>
      <c r="E6" s="30">
        <v>13.49421631785623</v>
      </c>
      <c r="F6" s="28">
        <v>250.45993614980574</v>
      </c>
      <c r="H6" s="28"/>
      <c r="I6" s="29" t="s">
        <v>9</v>
      </c>
      <c r="J6" s="32">
        <v>215.8745377651673</v>
      </c>
    </row>
    <row r="7" spans="1:10" x14ac:dyDescent="0.2">
      <c r="A7" s="29" t="s">
        <v>81</v>
      </c>
      <c r="B7" s="30">
        <v>1.34209</v>
      </c>
      <c r="C7" s="28">
        <v>60</v>
      </c>
      <c r="D7" s="29">
        <v>1</v>
      </c>
      <c r="E7" s="30">
        <v>11.073501511672383</v>
      </c>
      <c r="F7" s="28">
        <v>205.53016316318036</v>
      </c>
      <c r="H7" s="28"/>
      <c r="I7" s="29" t="s">
        <v>81</v>
      </c>
      <c r="J7" s="31">
        <v>197.65249930782878</v>
      </c>
    </row>
    <row r="8" spans="1:10" x14ac:dyDescent="0.2">
      <c r="A8" s="29" t="s">
        <v>54</v>
      </c>
      <c r="B8" s="30">
        <v>2.2794949999999998</v>
      </c>
      <c r="C8" s="28">
        <v>50</v>
      </c>
      <c r="D8" s="29">
        <v>1</v>
      </c>
      <c r="E8" s="30">
        <v>11.891539835279319</v>
      </c>
      <c r="F8" s="28">
        <v>205.35413241876381</v>
      </c>
      <c r="H8" s="28"/>
      <c r="I8" s="29" t="s">
        <v>54</v>
      </c>
      <c r="J8" s="32">
        <v>171.95026326663279</v>
      </c>
    </row>
    <row r="9" spans="1:10" x14ac:dyDescent="0.2">
      <c r="A9" s="29" t="s">
        <v>45</v>
      </c>
      <c r="B9" s="30">
        <v>0.89915100000000003</v>
      </c>
      <c r="C9" s="28">
        <v>60</v>
      </c>
      <c r="D9" s="29">
        <v>1</v>
      </c>
      <c r="E9" s="30">
        <v>9.6335311057718744</v>
      </c>
      <c r="F9" s="28">
        <v>178.80353544177544</v>
      </c>
      <c r="H9" s="28"/>
      <c r="I9" s="29" t="s">
        <v>45</v>
      </c>
      <c r="J9" s="31">
        <v>150.8167276579056</v>
      </c>
    </row>
    <row r="10" spans="1:10" x14ac:dyDescent="0.2">
      <c r="A10" s="29" t="s">
        <v>25</v>
      </c>
      <c r="B10" s="30">
        <v>3.39567</v>
      </c>
      <c r="C10" s="28">
        <v>12</v>
      </c>
      <c r="D10" s="29">
        <v>1</v>
      </c>
      <c r="E10" s="30">
        <v>5.6417856416837271</v>
      </c>
      <c r="F10" s="28">
        <v>104.13268261384822</v>
      </c>
      <c r="H10" s="28"/>
      <c r="I10" s="29" t="s">
        <v>25</v>
      </c>
      <c r="J10" s="32">
        <v>98.373419733367484</v>
      </c>
    </row>
    <row r="11" spans="1:10" x14ac:dyDescent="0.2">
      <c r="A11" s="29" t="s">
        <v>50</v>
      </c>
      <c r="B11" s="30">
        <v>2.1315400000000002</v>
      </c>
      <c r="C11" s="28">
        <v>15</v>
      </c>
      <c r="D11" s="29">
        <v>1</v>
      </c>
      <c r="E11" s="30">
        <v>5.5096719178206897</v>
      </c>
      <c r="F11" s="28">
        <v>102.2624837366602</v>
      </c>
      <c r="H11" s="28"/>
      <c r="I11" s="29" t="s">
        <v>50</v>
      </c>
      <c r="J11" s="31">
        <v>98.342915632920736</v>
      </c>
    </row>
    <row r="12" spans="1:10" x14ac:dyDescent="0.2">
      <c r="A12" s="29" t="s">
        <v>6</v>
      </c>
      <c r="B12" s="30">
        <v>2.8800300000000001</v>
      </c>
      <c r="C12" s="28">
        <v>11</v>
      </c>
      <c r="D12" s="29">
        <v>1</v>
      </c>
      <c r="E12" s="30">
        <v>5.0480679062198091</v>
      </c>
      <c r="F12" s="28">
        <v>90.57938829046725</v>
      </c>
      <c r="H12" s="28"/>
      <c r="I12" s="29" t="s">
        <v>6</v>
      </c>
      <c r="J12" s="32">
        <v>85.165365953355689</v>
      </c>
    </row>
    <row r="13" spans="1:10" x14ac:dyDescent="0.2">
      <c r="A13" s="29" t="s">
        <v>25</v>
      </c>
      <c r="B13" s="30">
        <v>2.9023750000000001</v>
      </c>
      <c r="C13" s="28">
        <v>10</v>
      </c>
      <c r="D13" s="29">
        <v>1</v>
      </c>
      <c r="E13" s="30">
        <v>4.7713983477529531</v>
      </c>
      <c r="F13" s="28">
        <v>88.559727914110169</v>
      </c>
      <c r="H13" s="28"/>
      <c r="I13" s="29" t="s">
        <v>25</v>
      </c>
      <c r="J13" s="33">
        <v>77.641776486003778</v>
      </c>
    </row>
    <row r="14" spans="1:10" x14ac:dyDescent="0.2">
      <c r="A14" s="29" t="s">
        <v>90</v>
      </c>
      <c r="B14" s="30">
        <v>1.48766</v>
      </c>
      <c r="C14" s="28">
        <v>100</v>
      </c>
      <c r="D14" s="29">
        <v>0</v>
      </c>
      <c r="E14" s="30">
        <v>2.9593530670279478</v>
      </c>
      <c r="F14" s="28">
        <v>54.927189749563965</v>
      </c>
      <c r="H14" s="28"/>
      <c r="I14" s="29" t="s">
        <v>90</v>
      </c>
      <c r="J14" s="31">
        <v>52.821912690922993</v>
      </c>
    </row>
    <row r="15" spans="1:10" x14ac:dyDescent="0.2">
      <c r="A15" s="29" t="s">
        <v>20</v>
      </c>
      <c r="B15" s="30">
        <v>2.4799899999999999</v>
      </c>
      <c r="C15" s="28">
        <v>50</v>
      </c>
      <c r="D15" s="29">
        <v>0</v>
      </c>
      <c r="E15" s="30">
        <v>2.300760963639906</v>
      </c>
      <c r="F15" s="28">
        <v>40.601764914924274</v>
      </c>
      <c r="H15" s="28"/>
      <c r="I15" s="29" t="s">
        <v>20</v>
      </c>
      <c r="J15" s="31">
        <v>37.479999999999997</v>
      </c>
    </row>
    <row r="16" spans="1:10" x14ac:dyDescent="0.2">
      <c r="A16" s="29" t="s">
        <v>112</v>
      </c>
      <c r="B16" s="30">
        <v>1.90693</v>
      </c>
      <c r="C16" s="28">
        <v>50</v>
      </c>
      <c r="D16" s="29">
        <v>0</v>
      </c>
      <c r="E16" s="30">
        <v>2.0998208376363388</v>
      </c>
      <c r="F16" s="28">
        <v>38.973807780486197</v>
      </c>
      <c r="H16" s="28"/>
      <c r="I16" s="29" t="s">
        <v>112</v>
      </c>
      <c r="J16" s="32">
        <v>32.660208698619172</v>
      </c>
    </row>
    <row r="17" spans="1:10" x14ac:dyDescent="0.2">
      <c r="A17" s="29" t="s">
        <v>110</v>
      </c>
      <c r="B17" s="30">
        <v>1.7771699999999999</v>
      </c>
      <c r="C17" s="28">
        <v>40</v>
      </c>
      <c r="D17" s="29">
        <v>0</v>
      </c>
      <c r="E17" s="30">
        <v>1.7843995603963478</v>
      </c>
      <c r="F17" s="28">
        <v>33.119418678002269</v>
      </c>
      <c r="H17" s="28"/>
      <c r="I17" s="29" t="s">
        <v>110</v>
      </c>
      <c r="J17" s="31">
        <v>31.850000878616733</v>
      </c>
    </row>
    <row r="18" spans="1:10" x14ac:dyDescent="0.2">
      <c r="A18" s="29" t="s">
        <v>76</v>
      </c>
      <c r="B18" s="30">
        <v>1.2473099999999999</v>
      </c>
      <c r="C18" s="28">
        <v>50</v>
      </c>
      <c r="D18" s="29">
        <v>0</v>
      </c>
      <c r="E18" s="30">
        <v>1.8115974990971817</v>
      </c>
      <c r="F18" s="28">
        <v>31.76957034430577</v>
      </c>
      <c r="H18" s="28"/>
      <c r="I18" s="29" t="s">
        <v>76</v>
      </c>
      <c r="J18" s="31">
        <v>27.9998117619342</v>
      </c>
    </row>
    <row r="19" spans="1:10" x14ac:dyDescent="0.2">
      <c r="A19" s="29" t="s">
        <v>118</v>
      </c>
      <c r="B19" s="30">
        <v>1.4803500000000001</v>
      </c>
      <c r="C19" s="28">
        <v>36</v>
      </c>
      <c r="D19" s="29">
        <v>0</v>
      </c>
      <c r="E19" s="30">
        <v>1.5686923209072703</v>
      </c>
      <c r="F19" s="28">
        <v>29.11577592047546</v>
      </c>
      <c r="H19" s="28"/>
      <c r="I19" s="29" t="s">
        <v>118</v>
      </c>
      <c r="J19" s="32">
        <v>27.484164728208725</v>
      </c>
    </row>
    <row r="20" spans="1:10" x14ac:dyDescent="0.2">
      <c r="A20" s="29" t="s">
        <v>30</v>
      </c>
      <c r="B20" s="30">
        <v>1.475535</v>
      </c>
      <c r="C20" s="28">
        <v>35</v>
      </c>
      <c r="D20" s="29">
        <v>0</v>
      </c>
      <c r="E20" s="30">
        <v>1.5398031430448871</v>
      </c>
      <c r="F20" s="28">
        <v>28.579577191153298</v>
      </c>
      <c r="H20" s="28"/>
      <c r="I20" s="29" t="s">
        <v>30</v>
      </c>
      <c r="J20" s="31">
        <v>27.256468805925437</v>
      </c>
    </row>
    <row r="21" spans="1:10" x14ac:dyDescent="0.2">
      <c r="A21" s="29" t="s">
        <v>94</v>
      </c>
      <c r="B21" s="30">
        <v>1.4406600000000001</v>
      </c>
      <c r="C21" s="28">
        <v>35</v>
      </c>
      <c r="D21" s="29">
        <v>0</v>
      </c>
      <c r="E21" s="30">
        <v>1.5270464556848211</v>
      </c>
      <c r="F21" s="28">
        <v>28.34280619042039</v>
      </c>
      <c r="H21" s="28"/>
      <c r="I21" s="29" t="s">
        <v>94</v>
      </c>
      <c r="J21" s="31">
        <v>27.190636242390386</v>
      </c>
    </row>
    <row r="22" spans="1:10" x14ac:dyDescent="0.2">
      <c r="A22" s="29" t="s">
        <v>47</v>
      </c>
      <c r="B22" s="30">
        <v>1.8828100000000001</v>
      </c>
      <c r="C22" s="28">
        <v>30</v>
      </c>
      <c r="D22" s="29">
        <v>0</v>
      </c>
      <c r="E22" s="30">
        <v>1.5233581795720699</v>
      </c>
      <c r="F22" s="28">
        <v>28.274349795625522</v>
      </c>
      <c r="H22" s="28"/>
      <c r="I22" s="29" t="s">
        <v>47</v>
      </c>
      <c r="J22" s="31">
        <v>25.354196599135282</v>
      </c>
    </row>
    <row r="23" spans="1:10" x14ac:dyDescent="0.2">
      <c r="A23" s="29" t="s">
        <v>92</v>
      </c>
      <c r="B23" s="30">
        <v>1.1700999999999999</v>
      </c>
      <c r="C23" s="28">
        <v>35</v>
      </c>
      <c r="D23" s="29">
        <v>0</v>
      </c>
      <c r="E23" s="30">
        <v>1.4204714605227498</v>
      </c>
      <c r="F23" s="28">
        <v>26.364716773835521</v>
      </c>
      <c r="H23" s="28"/>
      <c r="I23" s="29" t="s">
        <v>92</v>
      </c>
      <c r="J23" s="31">
        <v>24.916833738192601</v>
      </c>
    </row>
    <row r="24" spans="1:10" x14ac:dyDescent="0.2">
      <c r="A24" s="29" t="s">
        <v>61</v>
      </c>
      <c r="B24" s="30">
        <v>1.8251900000000001</v>
      </c>
      <c r="C24" s="28">
        <v>30</v>
      </c>
      <c r="D24" s="29">
        <v>0</v>
      </c>
      <c r="E24" s="30">
        <v>1.5069792758112244</v>
      </c>
      <c r="F24" s="28">
        <v>25.706299438431234</v>
      </c>
      <c r="H24" s="28"/>
      <c r="I24" s="29" t="s">
        <v>61</v>
      </c>
      <c r="J24" s="31">
        <v>22.652409836489614</v>
      </c>
    </row>
    <row r="25" spans="1:10" x14ac:dyDescent="0.2">
      <c r="A25" s="29" t="s">
        <v>116</v>
      </c>
      <c r="B25" s="30">
        <v>1.5411600000000001</v>
      </c>
      <c r="C25" s="28">
        <v>25</v>
      </c>
      <c r="D25" s="29">
        <v>0</v>
      </c>
      <c r="E25" s="30">
        <v>1.2691035805053166</v>
      </c>
      <c r="F25" s="28">
        <v>23.555247244720945</v>
      </c>
      <c r="H25" s="28"/>
      <c r="I25" s="29" t="s">
        <v>116</v>
      </c>
      <c r="J25" s="31">
        <v>20.98171516005241</v>
      </c>
    </row>
    <row r="26" spans="1:10" x14ac:dyDescent="0.2">
      <c r="A26" s="29" t="s">
        <v>83</v>
      </c>
      <c r="B26" s="30">
        <v>2.2199300000000002</v>
      </c>
      <c r="C26" s="28">
        <v>18</v>
      </c>
      <c r="D26" s="29">
        <v>0</v>
      </c>
      <c r="E26" s="30">
        <v>1.1755027401928582</v>
      </c>
      <c r="F26" s="28">
        <v>21.817965142817393</v>
      </c>
      <c r="H26" s="28"/>
      <c r="I26" s="29" t="s">
        <v>83</v>
      </c>
      <c r="J26" s="31">
        <v>19.667128277533934</v>
      </c>
    </row>
    <row r="27" spans="1:10" x14ac:dyDescent="0.2">
      <c r="A27" s="29" t="s">
        <v>85</v>
      </c>
      <c r="B27" s="30">
        <v>1.697195</v>
      </c>
      <c r="C27" s="28">
        <v>20</v>
      </c>
      <c r="D27" s="29">
        <v>0</v>
      </c>
      <c r="E27" s="30">
        <v>1.1429280351423183</v>
      </c>
      <c r="F27" s="28">
        <v>21.030071952423377</v>
      </c>
      <c r="H27" s="28"/>
      <c r="I27" s="29" t="s">
        <v>85</v>
      </c>
      <c r="J27" s="31">
        <v>17.842090603479495</v>
      </c>
    </row>
    <row r="28" spans="1:10" x14ac:dyDescent="0.2">
      <c r="A28" s="29" t="s">
        <v>102</v>
      </c>
      <c r="B28" s="30">
        <v>1.2909999999999999</v>
      </c>
      <c r="C28" s="28">
        <v>15</v>
      </c>
      <c r="D28" s="29">
        <v>0</v>
      </c>
      <c r="E28" s="30">
        <v>0.86953344535044952</v>
      </c>
      <c r="F28" s="28">
        <v>15.805363918330158</v>
      </c>
      <c r="H28" s="28"/>
      <c r="I28" s="29" t="s">
        <v>102</v>
      </c>
      <c r="J28" s="31">
        <v>14.185841751450024</v>
      </c>
    </row>
    <row r="29" spans="1:10" x14ac:dyDescent="0.2">
      <c r="A29" s="38" t="s">
        <v>37</v>
      </c>
      <c r="B29" s="39">
        <v>1.2675399999999999</v>
      </c>
      <c r="C29" s="40">
        <v>10.4</v>
      </c>
      <c r="D29" s="38">
        <v>0</v>
      </c>
      <c r="E29" s="39">
        <v>0.6885950984910868</v>
      </c>
      <c r="F29" s="40">
        <v>12.10816894422924</v>
      </c>
      <c r="H29" s="28"/>
      <c r="I29" s="29" t="s">
        <v>37</v>
      </c>
      <c r="J29" s="32">
        <v>9.6007210330798767</v>
      </c>
    </row>
  </sheetData>
  <sortState xmlns:xlrd2="http://schemas.microsoft.com/office/spreadsheetml/2017/richdata2" ref="A3:F29">
    <sortCondition descending="1" ref="F3:F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7"/>
  <sheetViews>
    <sheetView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3" bestFit="1" customWidth="1"/>
    <col min="2" max="2" width="27.5703125" bestFit="1" customWidth="1"/>
    <col min="3" max="3" width="18.85546875" bestFit="1" customWidth="1"/>
    <col min="4" max="4" width="13.85546875" bestFit="1" customWidth="1"/>
    <col min="5" max="5" width="17.42578125" bestFit="1" customWidth="1"/>
    <col min="6" max="6" width="17.7109375" bestFit="1" customWidth="1"/>
    <col min="7" max="7" width="12.5703125" style="2" bestFit="1" customWidth="1"/>
    <col min="8" max="8" width="20.7109375" style="3" bestFit="1" customWidth="1"/>
    <col min="9" max="9" width="4" style="3" bestFit="1" customWidth="1"/>
    <col min="10" max="10" width="9.140625" style="3" customWidth="1"/>
    <col min="11" max="11" width="13" style="14" bestFit="1" customWidth="1"/>
    <col min="12" max="12" width="11.28515625" style="3" bestFit="1" customWidth="1"/>
    <col min="13" max="13" width="17.140625" style="3" bestFit="1" customWidth="1"/>
    <col min="14" max="14" width="17.140625" style="21" bestFit="1" customWidth="1"/>
    <col min="16" max="16" width="6" bestFit="1" customWidth="1"/>
    <col min="17" max="18" width="4.57031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129</v>
      </c>
      <c r="H1" s="19" t="s">
        <v>130</v>
      </c>
      <c r="I1" s="19"/>
      <c r="J1" s="19"/>
      <c r="K1" s="13" t="s">
        <v>135</v>
      </c>
      <c r="L1" s="19" t="s">
        <v>134</v>
      </c>
      <c r="M1" s="19" t="s">
        <v>136</v>
      </c>
      <c r="N1" s="19" t="s">
        <v>136</v>
      </c>
      <c r="P1" s="19" t="s">
        <v>218</v>
      </c>
      <c r="Q1" s="19" t="s">
        <v>219</v>
      </c>
      <c r="R1" s="19" t="s">
        <v>220</v>
      </c>
    </row>
    <row r="2" spans="1:18" x14ac:dyDescent="0.25">
      <c r="A2">
        <v>1</v>
      </c>
      <c r="B2" t="s">
        <v>5</v>
      </c>
      <c r="C2" t="s">
        <v>6</v>
      </c>
      <c r="D2">
        <v>2.8800300000000001</v>
      </c>
      <c r="E2">
        <v>11</v>
      </c>
      <c r="F2">
        <v>1</v>
      </c>
      <c r="G2" s="2">
        <f>10^(-0.828+0.6196*LOG10(E2)+0.3478*LOG10(D2)+0.7261*F2)</f>
        <v>5.0480679062198091</v>
      </c>
      <c r="H2" s="12">
        <f>G2*rate_rd/calc_rd</f>
        <v>103.62487220110884</v>
      </c>
      <c r="I2" s="41">
        <f>AVERAGE(H2:H3)</f>
        <v>89.292902936950881</v>
      </c>
      <c r="J2" s="10"/>
      <c r="K2" s="15">
        <v>103.62487220110884</v>
      </c>
      <c r="L2" s="3">
        <f>G2*rate_ss/calc_ss</f>
        <v>90.947224325504692</v>
      </c>
      <c r="M2" s="12" cm="1">
        <f t="array" ref="M2">G2*rate_snook/calc_snook</f>
        <v>90.103680149251701</v>
      </c>
      <c r="N2" s="23">
        <f>AVERAGE(M2:M3)</f>
        <v>77.641776486003778</v>
      </c>
      <c r="P2" s="3">
        <f>AVERAGE(K2:N2)</f>
        <v>90.57938829046725</v>
      </c>
      <c r="Q2" s="2">
        <f>_xlfn.STDEV.S(K2:N2)</f>
        <v>10.613325762928085</v>
      </c>
      <c r="R2" s="1">
        <f>Q2/P2</f>
        <v>0.11717153276519811</v>
      </c>
    </row>
    <row r="3" spans="1:18" x14ac:dyDescent="0.25">
      <c r="A3">
        <v>2</v>
      </c>
      <c r="B3" t="s">
        <v>7</v>
      </c>
      <c r="C3" t="s">
        <v>6</v>
      </c>
      <c r="D3">
        <v>3.39229</v>
      </c>
      <c r="E3">
        <v>5.95</v>
      </c>
      <c r="F3">
        <v>1</v>
      </c>
      <c r="G3" s="2">
        <f>10^(-0.828+0.6196*LOG10(E3)+0.3478*LOG10(D3)+0.7261*F3)</f>
        <v>3.6517090487649218</v>
      </c>
      <c r="H3" s="12">
        <f>rate_rd*G3/calc_rd</f>
        <v>74.960933672792919</v>
      </c>
      <c r="I3" s="41"/>
      <c r="J3" s="10"/>
      <c r="K3" s="15">
        <v>74.960933672792919</v>
      </c>
      <c r="L3" s="3">
        <f>G3*rate_ss/calc_ss</f>
        <v>65.79008210652178</v>
      </c>
      <c r="M3" s="12" cm="1">
        <f t="array" ref="M3">G3*rate_snook/calc_snook</f>
        <v>65.179872822755868</v>
      </c>
      <c r="N3" s="10"/>
    </row>
    <row r="4" spans="1:18" x14ac:dyDescent="0.25">
      <c r="A4">
        <v>3</v>
      </c>
      <c r="B4" t="s">
        <v>8</v>
      </c>
      <c r="C4" t="s">
        <v>9</v>
      </c>
      <c r="D4">
        <v>3.2325900000000001</v>
      </c>
      <c r="E4">
        <v>50.4</v>
      </c>
      <c r="F4">
        <v>1</v>
      </c>
      <c r="G4" s="2">
        <f>10^(-0.828+0.6196*LOG10(E4)+0.3478*LOG10(D4)+0.7261*F4)</f>
        <v>13.49421631785623</v>
      </c>
      <c r="H4" s="3">
        <f>rate_rd*G4/calc_rd</f>
        <v>277.00428507886267</v>
      </c>
      <c r="K4" s="14">
        <v>277.00428507886301</v>
      </c>
      <c r="L4" s="3">
        <f>G4*rate_ss/calc_ss</f>
        <v>243.1150969749886</v>
      </c>
      <c r="M4" s="3" cm="1">
        <f t="array" ref="M4">G4*rate_snook/calc_snook</f>
        <v>240.86018127268579</v>
      </c>
      <c r="N4" s="21">
        <f>M4</f>
        <v>240.86018127268579</v>
      </c>
      <c r="P4" s="3">
        <f>AVERAGE(K4:N4)</f>
        <v>250.4599361498058</v>
      </c>
      <c r="Q4" s="2">
        <f>_xlfn.STDEV.S(K4:N4)</f>
        <v>17.728129342686334</v>
      </c>
      <c r="R4" s="1">
        <f>Q4/P4</f>
        <v>7.0782296023914726E-2</v>
      </c>
    </row>
    <row r="5" spans="1:18" ht="15" customHeight="1" x14ac:dyDescent="0.25">
      <c r="A5">
        <v>4</v>
      </c>
      <c r="B5" t="s">
        <v>10</v>
      </c>
      <c r="C5" t="s">
        <v>11</v>
      </c>
      <c r="D5" t="s">
        <v>12</v>
      </c>
      <c r="E5" t="s">
        <v>12</v>
      </c>
      <c r="F5">
        <v>0</v>
      </c>
      <c r="G5" s="2" t="e">
        <f>(-0.828+0.6196*LOG10(E5)+0.3478*LOG10(D5)+0.7261*F5)*876</f>
        <v>#VALUE!</v>
      </c>
      <c r="N5" s="3"/>
    </row>
    <row r="6" spans="1:18" ht="15" customHeight="1" x14ac:dyDescent="0.25">
      <c r="A6">
        <v>5</v>
      </c>
      <c r="B6" t="s">
        <v>13</v>
      </c>
      <c r="C6" t="s">
        <v>11</v>
      </c>
      <c r="D6" t="s">
        <v>12</v>
      </c>
      <c r="E6" t="s">
        <v>12</v>
      </c>
      <c r="F6">
        <v>0</v>
      </c>
      <c r="G6" s="2" t="e">
        <f>(-0.828+0.6196*LOG10(E6)+0.3478*LOG10(D6)+0.7261*F6)*876</f>
        <v>#VALUE!</v>
      </c>
      <c r="N6" s="3"/>
    </row>
    <row r="7" spans="1:18" x14ac:dyDescent="0.25">
      <c r="A7">
        <v>9</v>
      </c>
      <c r="B7" t="s">
        <v>18</v>
      </c>
      <c r="C7" t="s">
        <v>15</v>
      </c>
      <c r="D7">
        <v>2.86958</v>
      </c>
      <c r="E7">
        <v>94</v>
      </c>
      <c r="F7">
        <v>1</v>
      </c>
      <c r="G7" s="2">
        <f>10^(-0.828+0.6196*LOG10(E7)+0.3478*LOG10(D7)+0.7261*F7)</f>
        <v>19.049309396957856</v>
      </c>
      <c r="H7" s="12">
        <f>rate_rd*G7/calc_rd</f>
        <v>391.03718263119299</v>
      </c>
      <c r="I7" s="42">
        <f>AVERAGE(H7:H10)</f>
        <v>248.26923107174207</v>
      </c>
      <c r="J7" s="11"/>
      <c r="K7" s="14">
        <v>391.03718263119299</v>
      </c>
      <c r="L7" s="3">
        <f>G7*rate_ss/calc_ss</f>
        <v>343.19701064964892</v>
      </c>
      <c r="M7" s="12" cm="1">
        <f t="array" ref="M7">G7*rate_snook/calc_snook</f>
        <v>340.01382565650596</v>
      </c>
      <c r="N7" s="21">
        <f>AVERAGE(M7:M10)</f>
        <v>215.8745377651673</v>
      </c>
      <c r="P7" s="3">
        <f>AVERAGE(K7:N7)</f>
        <v>322.53063917562883</v>
      </c>
      <c r="Q7" s="2">
        <f>_xlfn.STDEV.S(K7:N7)</f>
        <v>74.836335167116303</v>
      </c>
      <c r="R7" s="1">
        <f>Q7/P7</f>
        <v>0.23202860775768155</v>
      </c>
    </row>
    <row r="8" spans="1:18" x14ac:dyDescent="0.25">
      <c r="A8">
        <v>8</v>
      </c>
      <c r="B8" t="s">
        <v>17</v>
      </c>
      <c r="C8" t="s">
        <v>15</v>
      </c>
      <c r="D8">
        <v>3.7130800000000002</v>
      </c>
      <c r="E8">
        <v>35</v>
      </c>
      <c r="F8">
        <v>1</v>
      </c>
      <c r="G8" s="2">
        <f>10^(-0.828+0.6196*LOG10(E8)+0.3478*LOG10(D8)+0.7261*F8)</f>
        <v>11.296870545039976</v>
      </c>
      <c r="H8" s="12">
        <f>rate_rd*G8/calc_rd</f>
        <v>231.89798319865648</v>
      </c>
      <c r="I8" s="42"/>
      <c r="J8" s="11"/>
      <c r="K8" s="14">
        <v>231.89798319865648</v>
      </c>
      <c r="L8" s="3">
        <f>G8*rate_ss/calc_ss</f>
        <v>203.52717885788283</v>
      </c>
      <c r="M8" s="12" cm="1">
        <f t="array" ref="M8">G8*rate_snook/calc_snook</f>
        <v>201.63944487030884</v>
      </c>
      <c r="N8" s="11"/>
    </row>
    <row r="9" spans="1:18" x14ac:dyDescent="0.25">
      <c r="A9">
        <v>7</v>
      </c>
      <c r="B9" t="s">
        <v>16</v>
      </c>
      <c r="C9" t="s">
        <v>15</v>
      </c>
      <c r="D9">
        <v>3.3526099999999999</v>
      </c>
      <c r="E9">
        <v>27</v>
      </c>
      <c r="F9">
        <v>1</v>
      </c>
      <c r="G9" s="2">
        <f>10^(-0.828+0.6196*LOG10(E9)+0.3478*LOG10(D9)+0.7261*F9)</f>
        <v>9.2832748374821232</v>
      </c>
      <c r="H9" s="12">
        <f>rate_rd*G9/calc_rd</f>
        <v>190.56363474361848</v>
      </c>
      <c r="I9" s="42"/>
      <c r="J9" s="11"/>
      <c r="K9" s="14">
        <v>190.56363474361848</v>
      </c>
      <c r="L9" s="3">
        <f>G9*rate_ss/calc_ss</f>
        <v>167.24974679511311</v>
      </c>
      <c r="M9" s="12" cm="1">
        <f t="array" ref="M9">G9*rate_snook/calc_snook</f>
        <v>165.69848944850222</v>
      </c>
      <c r="N9" s="11"/>
    </row>
    <row r="10" spans="1:18" x14ac:dyDescent="0.25">
      <c r="A10">
        <v>6</v>
      </c>
      <c r="B10" t="s">
        <v>14</v>
      </c>
      <c r="C10" t="s">
        <v>15</v>
      </c>
      <c r="D10">
        <v>3.2417899999999999</v>
      </c>
      <c r="E10">
        <v>25</v>
      </c>
      <c r="F10">
        <v>1</v>
      </c>
      <c r="G10" s="2">
        <f>10^(-0.828+0.6196*LOG10(E10)+0.3478*LOG10(D10)+0.7261*F10)</f>
        <v>8.7481175486322247</v>
      </c>
      <c r="H10" s="12">
        <f>rate_rd*G10/calc_rd</f>
        <v>179.57812371350042</v>
      </c>
      <c r="I10" s="42"/>
      <c r="J10" s="11"/>
      <c r="K10" s="14">
        <v>179.57812371350042</v>
      </c>
      <c r="L10" s="3">
        <f>G10*rate_ss/calc_ss</f>
        <v>157.60822237376129</v>
      </c>
      <c r="M10" s="12" cm="1">
        <f t="array" ref="M10">G10*rate_snook/calc_snook</f>
        <v>156.14639108535226</v>
      </c>
      <c r="N10" s="11"/>
    </row>
    <row r="11" spans="1:18" ht="15" customHeight="1" x14ac:dyDescent="0.25">
      <c r="A11">
        <v>10</v>
      </c>
      <c r="B11" t="s">
        <v>19</v>
      </c>
      <c r="C11" t="s">
        <v>20</v>
      </c>
      <c r="D11">
        <v>2.1778</v>
      </c>
      <c r="E11" t="s">
        <v>12</v>
      </c>
      <c r="F11">
        <v>0</v>
      </c>
      <c r="G11" s="2" t="e">
        <f>(-0.828+0.6196*LOG10(E11)+0.3478*LOG10(D11)+0.7261*F11)*876</f>
        <v>#VALUE!</v>
      </c>
      <c r="N11" s="3"/>
    </row>
    <row r="12" spans="1:18" ht="15" customHeight="1" x14ac:dyDescent="0.25">
      <c r="A12">
        <v>13</v>
      </c>
      <c r="B12" t="s">
        <v>23</v>
      </c>
      <c r="C12" t="s">
        <v>20</v>
      </c>
      <c r="D12">
        <v>2.1778</v>
      </c>
      <c r="E12" t="s">
        <v>12</v>
      </c>
      <c r="F12">
        <v>0</v>
      </c>
      <c r="G12" s="2" t="e">
        <f>(-0.828+0.6196*LOG10(E12)+0.3478*LOG10(D12)+0.7261*F12)*876</f>
        <v>#VALUE!</v>
      </c>
      <c r="N12" s="3"/>
    </row>
    <row r="13" spans="1:18" x14ac:dyDescent="0.25">
      <c r="A13">
        <v>12</v>
      </c>
      <c r="B13" t="s">
        <v>22</v>
      </c>
      <c r="C13" t="s">
        <v>20</v>
      </c>
      <c r="D13">
        <v>2.4799899999999999</v>
      </c>
      <c r="E13">
        <v>50</v>
      </c>
      <c r="F13">
        <v>0</v>
      </c>
      <c r="G13" s="2">
        <f>10^(-0.828+0.6196*LOG10(E13)+0.3478*LOG10(D13)+0.7261*F13)</f>
        <v>2.300760963639906</v>
      </c>
      <c r="H13" s="12">
        <f>rate_rd*G13/calc_rd</f>
        <v>47.22917069493635</v>
      </c>
      <c r="I13" s="42">
        <f>AVERAGE(H13:H14)</f>
        <v>37.561284365409598</v>
      </c>
      <c r="J13" s="11"/>
      <c r="K13" s="14">
        <v>47.22917069493635</v>
      </c>
      <c r="L13" s="3">
        <f>G13*rate_ss/calc_ss</f>
        <v>41.451071452843401</v>
      </c>
      <c r="M13" s="12" cm="1">
        <f t="array" ref="M13">G13*rate_snook/calc_snook</f>
        <v>41.066608813298195</v>
      </c>
      <c r="N13" s="21">
        <f>AVERAGE(M13:M14)</f>
        <v>32.660208698619172</v>
      </c>
      <c r="P13" s="3">
        <f>AVERAGE(K13:N13)</f>
        <v>40.601764914924274</v>
      </c>
      <c r="Q13" s="2">
        <f>_xlfn.STDEV.S(K13:N13)</f>
        <v>5.9980058895959196</v>
      </c>
      <c r="R13" s="1">
        <f>Q13/P13</f>
        <v>0.14772771336822332</v>
      </c>
    </row>
    <row r="14" spans="1:18" x14ac:dyDescent="0.25">
      <c r="A14">
        <v>11</v>
      </c>
      <c r="B14" t="s">
        <v>21</v>
      </c>
      <c r="C14" t="s">
        <v>20</v>
      </c>
      <c r="D14">
        <v>1.87561</v>
      </c>
      <c r="E14">
        <v>25</v>
      </c>
      <c r="F14">
        <v>0</v>
      </c>
      <c r="G14" s="2">
        <f>10^(-0.828+0.6196*LOG10(E14)+0.3478*LOG10(D14)+0.7261*F14)</f>
        <v>1.3588221093009769</v>
      </c>
      <c r="H14" s="12">
        <f>rate_rd*G14/calc_rd</f>
        <v>27.89339803588285</v>
      </c>
      <c r="I14" s="42"/>
      <c r="J14" s="11"/>
      <c r="K14" s="14">
        <v>27.89339803588285</v>
      </c>
      <c r="L14" s="3">
        <f>G14*rate_ss/calc_ss</f>
        <v>24.480870996363791</v>
      </c>
      <c r="M14" s="12" cm="1">
        <f t="array" ref="M14">G14*rate_snook/calc_snook</f>
        <v>24.253808583940142</v>
      </c>
      <c r="N14" s="11"/>
    </row>
    <row r="15" spans="1:18" ht="15" customHeight="1" x14ac:dyDescent="0.25">
      <c r="A15">
        <v>14</v>
      </c>
      <c r="B15" t="s">
        <v>24</v>
      </c>
      <c r="C15" t="s">
        <v>25</v>
      </c>
      <c r="D15">
        <v>1.5192099999999999</v>
      </c>
      <c r="E15" t="s">
        <v>12</v>
      </c>
      <c r="F15">
        <v>1</v>
      </c>
      <c r="G15" s="2" t="e">
        <f>(-0.828+0.6196*LOG10(E15)+0.3478*LOG10(D15)+0.7261*F15)*876</f>
        <v>#VALUE!</v>
      </c>
      <c r="I15" s="42">
        <f>AVERAGE(H15:H17)</f>
        <v>113.13559036623774</v>
      </c>
      <c r="J15" s="11"/>
      <c r="N15" s="11">
        <f>AVERAGE(M15:M17)</f>
        <v>98.373419733367484</v>
      </c>
    </row>
    <row r="16" spans="1:18" x14ac:dyDescent="0.25">
      <c r="A16">
        <v>16</v>
      </c>
      <c r="B16" t="s">
        <v>27</v>
      </c>
      <c r="C16" t="s">
        <v>25</v>
      </c>
      <c r="D16">
        <v>3.39567</v>
      </c>
      <c r="E16">
        <v>12</v>
      </c>
      <c r="F16">
        <v>1</v>
      </c>
      <c r="G16" s="2">
        <f>10^(-0.828+0.6196*LOG10(E16)+0.3478*LOG10(D16)+0.7261*F16)</f>
        <v>5.6417856416837271</v>
      </c>
      <c r="H16" s="12">
        <f>rate_rd*G16/calc_rd</f>
        <v>115.81249043524068</v>
      </c>
      <c r="I16" s="42"/>
      <c r="J16" s="11"/>
      <c r="K16" s="14">
        <v>115.81249043524068</v>
      </c>
      <c r="L16" s="3">
        <f>G16*rate_ss/calc_ss</f>
        <v>101.64378805570671</v>
      </c>
      <c r="M16" s="12" cm="1">
        <f t="array" ref="M16">G16*rate_snook/calc_snook</f>
        <v>100.70103223107796</v>
      </c>
      <c r="N16" s="21">
        <f>AVERAGE(M16:M17)</f>
        <v>98.373419733367484</v>
      </c>
      <c r="P16" s="3">
        <f>AVERAGE(K16:N16)</f>
        <v>104.13268261384822</v>
      </c>
      <c r="Q16" s="2">
        <f>_xlfn.STDEV.S(K16:N16)</f>
        <v>7.9069134336616536</v>
      </c>
      <c r="R16" s="1">
        <f>Q16/P16</f>
        <v>7.5931141263138296E-2</v>
      </c>
    </row>
    <row r="17" spans="1:18" x14ac:dyDescent="0.25">
      <c r="A17">
        <v>17</v>
      </c>
      <c r="B17" t="s">
        <v>28</v>
      </c>
      <c r="C17" t="s">
        <v>25</v>
      </c>
      <c r="D17">
        <v>1.1929000000000001</v>
      </c>
      <c r="E17">
        <v>20</v>
      </c>
      <c r="F17">
        <v>1</v>
      </c>
      <c r="G17" s="2">
        <f>10^(-0.828+0.6196*LOG10(E17)+0.3478*LOG10(D17)+0.7261*F17)</f>
        <v>5.3809761846594366</v>
      </c>
      <c r="H17" s="12">
        <f>rate_rd*G17/calc_rd</f>
        <v>110.4586902972348</v>
      </c>
      <c r="I17" s="42"/>
      <c r="J17" s="11"/>
      <c r="K17" s="14">
        <v>110.4586902972348</v>
      </c>
      <c r="L17" s="3">
        <f>G17*rate_ss/calc_ss</f>
        <v>96.9449811785299</v>
      </c>
      <c r="M17" s="12" cm="1">
        <f t="array" ref="M17">G17*rate_snook/calc_snook</f>
        <v>96.045807235657023</v>
      </c>
      <c r="N17" s="11"/>
    </row>
    <row r="18" spans="1:18" x14ac:dyDescent="0.25">
      <c r="A18">
        <v>15</v>
      </c>
      <c r="B18" t="s">
        <v>26</v>
      </c>
      <c r="C18" t="s">
        <v>25</v>
      </c>
      <c r="D18">
        <v>2.9023750000000001</v>
      </c>
      <c r="E18">
        <v>10</v>
      </c>
      <c r="F18">
        <v>1</v>
      </c>
      <c r="G18" s="2">
        <f>10^(-0.828+0.6196*LOG10(E18)+0.3478*LOG10(D18)+0.7261*F18)</f>
        <v>4.7713983477529531</v>
      </c>
      <c r="H18" s="3">
        <f>rate_rd*G18/calc_rd</f>
        <v>97.945501762620765</v>
      </c>
      <c r="K18" s="14">
        <v>97.945501762620765</v>
      </c>
      <c r="L18" s="3">
        <f>G18*rate_ss/calc_ss</f>
        <v>85.962677987108464</v>
      </c>
      <c r="M18" s="3" cm="1">
        <f t="array" ref="M18">G18*rate_snook/calc_snook</f>
        <v>85.165365953355689</v>
      </c>
      <c r="N18" s="21">
        <f>M18</f>
        <v>85.165365953355689</v>
      </c>
      <c r="P18" s="3">
        <f t="shared" ref="P18:P19" si="0">AVERAGE(K18:N18)</f>
        <v>88.559727914110169</v>
      </c>
      <c r="Q18" s="2">
        <f t="shared" ref="Q18:Q19" si="1">_xlfn.STDEV.S(K18:N18)</f>
        <v>6.2684608770138297</v>
      </c>
      <c r="R18" s="1">
        <f t="shared" ref="R18:R19" si="2">Q18/P18</f>
        <v>7.0782296023914046E-2</v>
      </c>
    </row>
    <row r="19" spans="1:18" x14ac:dyDescent="0.25">
      <c r="A19">
        <v>18</v>
      </c>
      <c r="B19" t="s">
        <v>29</v>
      </c>
      <c r="C19" t="s">
        <v>30</v>
      </c>
      <c r="D19">
        <v>1.475535</v>
      </c>
      <c r="E19">
        <v>35</v>
      </c>
      <c r="F19">
        <v>0</v>
      </c>
      <c r="G19" s="2">
        <f>10^(-0.828+0.6196*LOG10(E19)+0.3478*LOG10(D19)+0.7261*F19)</f>
        <v>1.5398031430448871</v>
      </c>
      <c r="H19" s="3">
        <f>rate_rd*G19/calc_rd</f>
        <v>31.608509805562093</v>
      </c>
      <c r="K19" s="14">
        <v>31.608509805562093</v>
      </c>
      <c r="L19" s="3">
        <f>G19*rate_ss/calc_ss</f>
        <v>27.741469502633652</v>
      </c>
      <c r="M19" s="3" cm="1">
        <f t="array" ref="M19">G19*rate_snook/calc_snook</f>
        <v>27.484164728208725</v>
      </c>
      <c r="N19" s="21">
        <f>M19</f>
        <v>27.484164728208725</v>
      </c>
      <c r="P19" s="3">
        <f t="shared" si="0"/>
        <v>28.579577191153298</v>
      </c>
      <c r="Q19" s="2">
        <f t="shared" si="1"/>
        <v>2.0229280929825157</v>
      </c>
      <c r="R19" s="1">
        <f t="shared" si="2"/>
        <v>7.0782296023914087E-2</v>
      </c>
    </row>
    <row r="20" spans="1:18" ht="15" customHeight="1" x14ac:dyDescent="0.25">
      <c r="A20">
        <v>19</v>
      </c>
      <c r="B20" t="s">
        <v>31</v>
      </c>
      <c r="C20" t="s">
        <v>32</v>
      </c>
      <c r="D20" t="s">
        <v>12</v>
      </c>
      <c r="E20" t="s">
        <v>12</v>
      </c>
      <c r="F20">
        <v>0</v>
      </c>
      <c r="G20" s="2" t="e">
        <f>(-0.828+0.6196*LOG10(E20)+0.3478*LOG10(D20)+0.7261*F20)*876</f>
        <v>#VALUE!</v>
      </c>
      <c r="N20" s="3"/>
    </row>
    <row r="21" spans="1:18" ht="15" customHeight="1" x14ac:dyDescent="0.25">
      <c r="A21">
        <v>20</v>
      </c>
      <c r="B21" t="s">
        <v>33</v>
      </c>
      <c r="C21" t="s">
        <v>32</v>
      </c>
      <c r="D21" t="s">
        <v>12</v>
      </c>
      <c r="E21" t="s">
        <v>12</v>
      </c>
      <c r="F21">
        <v>0</v>
      </c>
      <c r="G21" s="2" t="e">
        <f>(-0.828+0.6196*LOG10(E21)+0.3478*LOG10(D21)+0.7261*F21)*876</f>
        <v>#VALUE!</v>
      </c>
      <c r="N21" s="3"/>
    </row>
    <row r="22" spans="1:18" x14ac:dyDescent="0.25">
      <c r="A22">
        <v>21</v>
      </c>
      <c r="B22" t="s">
        <v>34</v>
      </c>
      <c r="C22" t="s">
        <v>35</v>
      </c>
      <c r="D22">
        <v>3.4132799999999999</v>
      </c>
      <c r="E22">
        <v>75</v>
      </c>
      <c r="F22">
        <v>1</v>
      </c>
      <c r="G22" s="2">
        <f>10^(-0.828+0.6196*LOG10(E22)+0.3478*LOG10(D22)+0.7261*F22)</f>
        <v>17.592402435732051</v>
      </c>
      <c r="H22" s="3">
        <f>rate_rd*G22/calc_rd</f>
        <v>361.13033500738925</v>
      </c>
      <c r="K22" s="14">
        <v>361.13033500738925</v>
      </c>
      <c r="L22" s="3">
        <f>G22*rate_ss/calc_ss</f>
        <v>316.94901900501691</v>
      </c>
      <c r="M22" s="3" cm="1">
        <f t="array" ref="M22">G22*rate_snook/calc_snook</f>
        <v>314.00928663678224</v>
      </c>
      <c r="N22" s="21">
        <f>M22</f>
        <v>314.00928663678224</v>
      </c>
      <c r="P22" s="3">
        <f>AVERAGE(K22:N22)</f>
        <v>326.52448182149266</v>
      </c>
      <c r="Q22" s="2">
        <f>_xlfn.STDEV.S(K22:N22)</f>
        <v>23.11215253134403</v>
      </c>
      <c r="R22" s="1">
        <f>Q22/P22</f>
        <v>7.0782296023914032E-2</v>
      </c>
    </row>
    <row r="23" spans="1:18" ht="15" customHeight="1" x14ac:dyDescent="0.25">
      <c r="A23">
        <v>22</v>
      </c>
      <c r="B23" t="s">
        <v>36</v>
      </c>
      <c r="C23" t="s">
        <v>37</v>
      </c>
      <c r="D23">
        <v>1.137534</v>
      </c>
      <c r="E23" t="s">
        <v>12</v>
      </c>
      <c r="F23">
        <v>0</v>
      </c>
      <c r="G23" s="2" t="e">
        <f>(-0.828+0.6196*LOG10(E23)+0.3478*LOG10(D23)+0.7261*F23)*876</f>
        <v>#VALUE!</v>
      </c>
      <c r="I23" s="42">
        <f>AVERAGE(H23:H30)</f>
        <v>73.278808750555243</v>
      </c>
      <c r="J23" s="11"/>
      <c r="N23" s="11">
        <f>AVERAGE(M23:M29)</f>
        <v>9.6007210330798767</v>
      </c>
    </row>
    <row r="24" spans="1:18" ht="15" customHeight="1" x14ac:dyDescent="0.25">
      <c r="A24">
        <v>24</v>
      </c>
      <c r="B24" t="s">
        <v>39</v>
      </c>
      <c r="C24" t="s">
        <v>37</v>
      </c>
      <c r="D24">
        <v>1.322841333</v>
      </c>
      <c r="E24" t="s">
        <v>12</v>
      </c>
      <c r="F24">
        <v>0</v>
      </c>
      <c r="G24" s="2" t="e">
        <f>(-0.828+0.6196*LOG10(E24)+0.3478*LOG10(D24)+0.7261*F24)*876</f>
        <v>#VALUE!</v>
      </c>
      <c r="I24" s="42"/>
      <c r="J24" s="11"/>
      <c r="N24" s="11"/>
    </row>
    <row r="25" spans="1:18" ht="15" customHeight="1" x14ac:dyDescent="0.25">
      <c r="A25">
        <v>25</v>
      </c>
      <c r="B25" t="s">
        <v>40</v>
      </c>
      <c r="C25" t="s">
        <v>37</v>
      </c>
      <c r="D25">
        <v>1.322841333</v>
      </c>
      <c r="E25" t="s">
        <v>12</v>
      </c>
      <c r="F25">
        <v>0</v>
      </c>
      <c r="G25" s="2" t="e">
        <f>(-0.828+0.6196*LOG10(E25)+0.3478*LOG10(D25)+0.7261*F25)*876</f>
        <v>#VALUE!</v>
      </c>
      <c r="I25" s="42"/>
      <c r="J25" s="11"/>
      <c r="N25" s="11"/>
    </row>
    <row r="26" spans="1:18" ht="15" customHeight="1" x14ac:dyDescent="0.25">
      <c r="A26">
        <v>26</v>
      </c>
      <c r="B26" t="s">
        <v>41</v>
      </c>
      <c r="C26" t="s">
        <v>37</v>
      </c>
      <c r="D26">
        <v>1.322841333</v>
      </c>
      <c r="E26" t="s">
        <v>12</v>
      </c>
      <c r="F26">
        <v>0</v>
      </c>
      <c r="G26" s="2" t="e">
        <f>(-0.828+0.6196*LOG10(E26)+0.3478*LOG10(D26)+0.7261*F26)*876</f>
        <v>#VALUE!</v>
      </c>
      <c r="I26" s="42"/>
      <c r="J26" s="11"/>
      <c r="N26" s="11"/>
    </row>
    <row r="27" spans="1:18" ht="15" customHeight="1" x14ac:dyDescent="0.25">
      <c r="A27">
        <v>28</v>
      </c>
      <c r="B27" t="s">
        <v>43</v>
      </c>
      <c r="C27" t="s">
        <v>37</v>
      </c>
      <c r="D27">
        <v>1.322841333</v>
      </c>
      <c r="E27" t="s">
        <v>12</v>
      </c>
      <c r="F27">
        <v>0</v>
      </c>
      <c r="G27" s="2" t="e">
        <f>(-0.828+0.6196*LOG10(E27)+0.3478*LOG10(D27)+0.7261*F27)*876</f>
        <v>#VALUE!</v>
      </c>
      <c r="I27" s="42"/>
      <c r="J27" s="11"/>
      <c r="N27" s="11"/>
    </row>
    <row r="28" spans="1:18" x14ac:dyDescent="0.25">
      <c r="A28">
        <v>23</v>
      </c>
      <c r="B28" t="s">
        <v>38</v>
      </c>
      <c r="C28" t="s">
        <v>37</v>
      </c>
      <c r="D28">
        <v>1.2675399999999999</v>
      </c>
      <c r="E28">
        <v>10.4</v>
      </c>
      <c r="F28">
        <v>0</v>
      </c>
      <c r="G28" s="2">
        <f>10^(-0.828+0.6196*LOG10(E28)+0.3478*LOG10(D28)+0.7261*F28)</f>
        <v>0.6885950984910868</v>
      </c>
      <c r="H28" s="12">
        <f>rate_rd*G28/calc_rd</f>
        <v>14.135225675457024</v>
      </c>
      <c r="I28" s="42"/>
      <c r="J28" s="11"/>
      <c r="K28" s="14">
        <v>14.135225675457024</v>
      </c>
      <c r="L28" s="3">
        <f>G28*rate_ss/calc_ss</f>
        <v>12.405897475101227</v>
      </c>
      <c r="M28" s="12" cm="1">
        <f t="array" ref="M28">G28*rate_snook/calc_snook</f>
        <v>12.290831593278831</v>
      </c>
      <c r="N28" s="21">
        <f>AVERAGE(M28:M29)</f>
        <v>9.6007210330798767</v>
      </c>
      <c r="P28" s="3">
        <f>AVERAGE(K28:N28)</f>
        <v>12.10816894422924</v>
      </c>
      <c r="Q28" s="2">
        <f>_xlfn.STDEV.S(K28:N28)</f>
        <v>1.8724548895497435</v>
      </c>
      <c r="R28" s="1">
        <f>Q28/P28</f>
        <v>0.15464393486532549</v>
      </c>
    </row>
    <row r="29" spans="1:18" x14ac:dyDescent="0.25">
      <c r="A29">
        <v>27</v>
      </c>
      <c r="B29" t="s">
        <v>42</v>
      </c>
      <c r="C29" t="s">
        <v>37</v>
      </c>
      <c r="D29">
        <v>1.56345</v>
      </c>
      <c r="E29">
        <v>3.65</v>
      </c>
      <c r="F29">
        <v>0</v>
      </c>
      <c r="G29" s="2">
        <f>10^(-0.828+0.6196*LOG10(E29)+0.3478*LOG10(D29)+0.7261*F29)</f>
        <v>0.38716765933146408</v>
      </c>
      <c r="H29" s="12">
        <f>rate_rd*G29/calc_rd</f>
        <v>7.9476346126787725</v>
      </c>
      <c r="I29" s="42"/>
      <c r="J29" s="11"/>
      <c r="K29" s="14">
        <v>7.9476346126787725</v>
      </c>
      <c r="L29" s="3">
        <f>G29*rate_ss/calc_ss</f>
        <v>6.9753071113433647</v>
      </c>
      <c r="M29" s="12" cm="1">
        <f t="array" ref="M29">G29*rate_snook/calc_snook</f>
        <v>6.9106104728809221</v>
      </c>
      <c r="N29" s="3"/>
    </row>
    <row r="30" spans="1:18" x14ac:dyDescent="0.25">
      <c r="A30">
        <v>29</v>
      </c>
      <c r="B30" t="s">
        <v>44</v>
      </c>
      <c r="C30" t="s">
        <v>45</v>
      </c>
      <c r="D30">
        <v>0.89915100000000003</v>
      </c>
      <c r="E30">
        <v>60</v>
      </c>
      <c r="F30">
        <v>1</v>
      </c>
      <c r="G30" s="2">
        <f>10^(-0.828+0.6196*LOG10(E30)+0.3478*LOG10(D30)+0.7261*F30)</f>
        <v>9.6335311057718744</v>
      </c>
      <c r="H30" s="12">
        <f>rate_rd*G30/calc_rd</f>
        <v>197.75356596352992</v>
      </c>
      <c r="I30" s="42"/>
      <c r="J30" s="11"/>
      <c r="K30" s="14">
        <v>197.75356596352992</v>
      </c>
      <c r="L30" s="3">
        <f>G30*rate_ss/calc_ss</f>
        <v>173.56004927030631</v>
      </c>
      <c r="M30" s="24" cm="1">
        <f t="array" ref="M30">G30*rate_snook/calc_snook</f>
        <v>171.95026326663279</v>
      </c>
      <c r="N30" s="21">
        <f>M30</f>
        <v>171.95026326663279</v>
      </c>
      <c r="P30" s="3">
        <f>AVERAGE(K30:N30)</f>
        <v>178.80353544177544</v>
      </c>
      <c r="Q30" s="2">
        <f>_xlfn.STDEV.S(K30:N30)</f>
        <v>12.656124775762175</v>
      </c>
      <c r="R30" s="1">
        <f>Q30/P30</f>
        <v>7.0782296023914157E-2</v>
      </c>
    </row>
    <row r="31" spans="1:18" ht="15" customHeight="1" x14ac:dyDescent="0.25">
      <c r="A31">
        <v>30</v>
      </c>
      <c r="B31" t="s">
        <v>46</v>
      </c>
      <c r="C31" t="s">
        <v>47</v>
      </c>
      <c r="D31">
        <v>0.40723599999999999</v>
      </c>
      <c r="E31" t="s">
        <v>12</v>
      </c>
      <c r="F31">
        <v>0</v>
      </c>
      <c r="G31" s="2" t="e">
        <f>(-0.828+0.6196*LOG10(E31)+0.3478*LOG10(D31)+0.7261*F31)*876</f>
        <v>#VALUE!</v>
      </c>
      <c r="N31" s="3"/>
    </row>
    <row r="32" spans="1:18" x14ac:dyDescent="0.25">
      <c r="A32">
        <v>31</v>
      </c>
      <c r="B32" t="s">
        <v>48</v>
      </c>
      <c r="C32" t="s">
        <v>47</v>
      </c>
      <c r="D32">
        <v>1.8828100000000001</v>
      </c>
      <c r="E32">
        <v>30</v>
      </c>
      <c r="F32">
        <v>0</v>
      </c>
      <c r="G32" s="2">
        <f>10^(-0.828+0.6196*LOG10(E32)+0.3478*LOG10(D32)+0.7261*F32)</f>
        <v>1.5233581795720699</v>
      </c>
      <c r="H32" s="3">
        <f>rate_rd*G32/calc_rd</f>
        <v>31.270933673489282</v>
      </c>
      <c r="K32" s="14">
        <v>31.270933673489282</v>
      </c>
      <c r="L32" s="3">
        <f>G32*rate_ss/calc_ss</f>
        <v>27.445193024232033</v>
      </c>
      <c r="M32" s="3" cm="1">
        <f t="array" ref="M32">G32*rate_snook/calc_snook</f>
        <v>27.190636242390386</v>
      </c>
      <c r="N32" s="21">
        <f>M32</f>
        <v>27.190636242390386</v>
      </c>
      <c r="P32" s="3">
        <f>AVERAGE(K32:N32)</f>
        <v>28.274349795625522</v>
      </c>
      <c r="Q32" s="2">
        <f>_xlfn.STDEV.S(K32:N32)</f>
        <v>2.0013233971176612</v>
      </c>
      <c r="R32" s="1">
        <f>Q32/P32</f>
        <v>7.0782296023914115E-2</v>
      </c>
    </row>
    <row r="33" spans="1:18" ht="15" customHeight="1" x14ac:dyDescent="0.25">
      <c r="A33">
        <v>33</v>
      </c>
      <c r="B33" t="s">
        <v>51</v>
      </c>
      <c r="C33" t="s">
        <v>50</v>
      </c>
      <c r="D33">
        <v>2.2475575000000001</v>
      </c>
      <c r="E33" t="s">
        <v>12</v>
      </c>
      <c r="F33">
        <v>1</v>
      </c>
      <c r="G33" s="2" t="e">
        <f>(-0.828+0.6196*LOG10(E33)+0.3478*LOG10(D33)+0.7261*F33)*876</f>
        <v>#VALUE!</v>
      </c>
      <c r="N33" s="3"/>
    </row>
    <row r="34" spans="1:18" ht="15" customHeight="1" x14ac:dyDescent="0.25">
      <c r="A34">
        <v>34</v>
      </c>
      <c r="B34" t="s">
        <v>52</v>
      </c>
      <c r="C34" t="s">
        <v>50</v>
      </c>
      <c r="D34">
        <v>2.1895487500000002</v>
      </c>
      <c r="E34" t="s">
        <v>12</v>
      </c>
      <c r="F34">
        <v>1</v>
      </c>
      <c r="G34" s="2" t="e">
        <f>(-0.828+0.6196*LOG10(E34)+0.3478*LOG10(D34)+0.7261*F34)*876</f>
        <v>#VALUE!</v>
      </c>
      <c r="N34" s="3"/>
    </row>
    <row r="35" spans="1:18" x14ac:dyDescent="0.25">
      <c r="A35">
        <v>32</v>
      </c>
      <c r="B35" t="s">
        <v>49</v>
      </c>
      <c r="C35" t="s">
        <v>50</v>
      </c>
      <c r="D35">
        <v>2.1315400000000002</v>
      </c>
      <c r="E35">
        <v>15</v>
      </c>
      <c r="F35">
        <v>1</v>
      </c>
      <c r="G35" s="2">
        <f>10^(-0.828+0.6196*LOG10(E35)+0.3478*LOG10(D35)+0.7261*F35)</f>
        <v>5.5096719178206897</v>
      </c>
      <c r="H35" s="3">
        <f>rate_rd*G35/calc_rd</f>
        <v>113.10050874132332</v>
      </c>
      <c r="K35" s="14">
        <v>113.10050874132332</v>
      </c>
      <c r="L35" s="3">
        <f>G35*rate_ss/calc_ss</f>
        <v>99.263594939476022</v>
      </c>
      <c r="M35" s="3" cm="1">
        <f t="array" ref="M35">G35*rate_snook/calc_snook</f>
        <v>98.342915632920736</v>
      </c>
      <c r="N35" s="21">
        <f>M35</f>
        <v>98.342915632920736</v>
      </c>
      <c r="P35" s="3">
        <f t="shared" ref="P35:P36" si="3">AVERAGE(K35:N35)</f>
        <v>102.2624837366602</v>
      </c>
      <c r="Q35" s="2">
        <f t="shared" ref="Q35:Q36" si="4">_xlfn.STDEV.S(K35:N35)</f>
        <v>7.2383733959889875</v>
      </c>
      <c r="R35" s="1">
        <f t="shared" ref="R35:R36" si="5">Q35/P35</f>
        <v>7.0782296023914143E-2</v>
      </c>
    </row>
    <row r="36" spans="1:18" x14ac:dyDescent="0.25">
      <c r="A36">
        <v>35</v>
      </c>
      <c r="B36" t="s">
        <v>53</v>
      </c>
      <c r="C36" t="s">
        <v>54</v>
      </c>
      <c r="D36">
        <v>2.2794949999999998</v>
      </c>
      <c r="E36">
        <v>50</v>
      </c>
      <c r="F36">
        <v>1</v>
      </c>
      <c r="G36" s="2">
        <f>10^(-0.828+0.6196*LOG10(E36)+0.3478*LOG10(D36)+0.7261*F36)</f>
        <v>11.891539835279319</v>
      </c>
      <c r="H36" s="12">
        <f>rate_rd*G36/calc_rd</f>
        <v>244.10513459752138</v>
      </c>
      <c r="I36" s="42">
        <f>AVERAGE(H36:H38)</f>
        <v>173.44867716226904</v>
      </c>
      <c r="J36" s="11"/>
      <c r="K36" s="14">
        <v>244.10513459752138</v>
      </c>
      <c r="L36" s="3">
        <f>G36*rate_ss/calc_ss</f>
        <v>214.24088603132421</v>
      </c>
      <c r="M36" s="12" cm="1">
        <f t="array" ref="M36">G36*rate_snook/calc_snook</f>
        <v>212.25378138830402</v>
      </c>
      <c r="N36" s="21">
        <f>AVERAGE(M36:M38)</f>
        <v>150.8167276579056</v>
      </c>
      <c r="P36" s="3">
        <f t="shared" si="3"/>
        <v>205.35413241876381</v>
      </c>
      <c r="Q36" s="2">
        <f t="shared" si="4"/>
        <v>39.168644915633642</v>
      </c>
      <c r="R36" s="1">
        <f t="shared" si="5"/>
        <v>0.19073706700851709</v>
      </c>
    </row>
    <row r="37" spans="1:18" x14ac:dyDescent="0.25">
      <c r="A37">
        <v>36</v>
      </c>
      <c r="B37" t="s">
        <v>55</v>
      </c>
      <c r="C37" t="s">
        <v>54</v>
      </c>
      <c r="D37">
        <v>1.90961</v>
      </c>
      <c r="E37">
        <v>30</v>
      </c>
      <c r="F37">
        <v>1</v>
      </c>
      <c r="G37" s="2">
        <f>10^(-0.828+0.6196*LOG10(E37)+0.3478*LOG10(D37)+0.7261*F37)</f>
        <v>8.1477348840362538</v>
      </c>
      <c r="H37" s="12">
        <f>rate_rd*G37/calc_rd</f>
        <v>167.2536902775193</v>
      </c>
      <c r="I37" s="42"/>
      <c r="J37" s="11"/>
      <c r="K37" s="14">
        <v>167.2536902775193</v>
      </c>
      <c r="L37" s="3">
        <f>G37*rate_ss/calc_ss</f>
        <v>146.79158165249115</v>
      </c>
      <c r="M37" s="12" cm="1">
        <f t="array" ref="M37">G37*rate_snook/calc_snook</f>
        <v>145.43007573799784</v>
      </c>
      <c r="N37" s="11"/>
    </row>
    <row r="38" spans="1:18" x14ac:dyDescent="0.25">
      <c r="A38">
        <v>37</v>
      </c>
      <c r="B38" t="s">
        <v>56</v>
      </c>
      <c r="C38" t="s">
        <v>54</v>
      </c>
      <c r="D38">
        <v>1.9161699999999999</v>
      </c>
      <c r="E38">
        <v>15</v>
      </c>
      <c r="F38">
        <v>1</v>
      </c>
      <c r="G38" s="2">
        <f>10^(-0.828+0.6196*LOG10(E38)+0.3478*LOG10(D38)+0.7261*F38)</f>
        <v>5.3092931088750559</v>
      </c>
      <c r="H38" s="12">
        <f>rate_rd*G38/calc_rd</f>
        <v>108.98720661176644</v>
      </c>
      <c r="I38" s="42"/>
      <c r="J38" s="11"/>
      <c r="K38" s="14">
        <v>108.98720661176644</v>
      </c>
      <c r="L38" s="3">
        <f>G38*rate_ss/calc_ss</f>
        <v>95.653521377509463</v>
      </c>
      <c r="M38" s="12" cm="1">
        <f t="array" ref="M38">G38*rate_snook/calc_snook</f>
        <v>94.766325847414961</v>
      </c>
      <c r="N38" s="11"/>
    </row>
    <row r="39" spans="1:18" ht="15" customHeight="1" x14ac:dyDescent="0.25">
      <c r="A39">
        <v>38</v>
      </c>
      <c r="B39" t="s">
        <v>57</v>
      </c>
      <c r="C39" t="s">
        <v>58</v>
      </c>
      <c r="D39" t="s">
        <v>12</v>
      </c>
      <c r="E39" t="s">
        <v>12</v>
      </c>
      <c r="F39">
        <v>0</v>
      </c>
      <c r="G39" s="2" t="e">
        <f t="shared" ref="G39:G49" si="6">(-0.828+0.6196*LOG10(E39)+0.3478*LOG10(D39)+0.7261*F39)*876</f>
        <v>#VALUE!</v>
      </c>
      <c r="N39" s="3"/>
    </row>
    <row r="40" spans="1:18" ht="15" customHeight="1" x14ac:dyDescent="0.25">
      <c r="A40">
        <v>39</v>
      </c>
      <c r="B40" t="s">
        <v>59</v>
      </c>
      <c r="C40" t="s">
        <v>58</v>
      </c>
      <c r="D40" t="s">
        <v>12</v>
      </c>
      <c r="E40" t="s">
        <v>12</v>
      </c>
      <c r="F40">
        <v>0</v>
      </c>
      <c r="G40" s="2" t="e">
        <f t="shared" si="6"/>
        <v>#VALUE!</v>
      </c>
      <c r="N40" s="3"/>
    </row>
    <row r="41" spans="1:18" ht="15" customHeight="1" x14ac:dyDescent="0.25">
      <c r="A41">
        <v>42</v>
      </c>
      <c r="B41" t="s">
        <v>63</v>
      </c>
      <c r="C41" t="s">
        <v>61</v>
      </c>
      <c r="D41">
        <v>0.72786252200000001</v>
      </c>
      <c r="E41" t="s">
        <v>12</v>
      </c>
      <c r="F41">
        <v>0</v>
      </c>
      <c r="G41" s="2" t="e">
        <f t="shared" si="6"/>
        <v>#VALUE!</v>
      </c>
      <c r="N41" s="3"/>
    </row>
    <row r="42" spans="1:18" ht="15" customHeight="1" x14ac:dyDescent="0.25">
      <c r="A42">
        <v>43</v>
      </c>
      <c r="B42" t="s">
        <v>64</v>
      </c>
      <c r="C42" t="s">
        <v>61</v>
      </c>
      <c r="D42">
        <v>0.72786252200000001</v>
      </c>
      <c r="E42" t="s">
        <v>12</v>
      </c>
      <c r="F42">
        <v>0</v>
      </c>
      <c r="G42" s="2" t="e">
        <f t="shared" si="6"/>
        <v>#VALUE!</v>
      </c>
      <c r="N42" s="3"/>
    </row>
    <row r="43" spans="1:18" ht="15" customHeight="1" x14ac:dyDescent="0.25">
      <c r="A43">
        <v>45</v>
      </c>
      <c r="B43" t="s">
        <v>66</v>
      </c>
      <c r="C43" t="s">
        <v>61</v>
      </c>
      <c r="D43" t="s">
        <v>12</v>
      </c>
      <c r="E43" t="s">
        <v>12</v>
      </c>
      <c r="F43">
        <v>0</v>
      </c>
      <c r="G43" s="2" t="e">
        <f t="shared" si="6"/>
        <v>#VALUE!</v>
      </c>
      <c r="N43" s="3"/>
    </row>
    <row r="44" spans="1:18" ht="15" customHeight="1" x14ac:dyDescent="0.25">
      <c r="A44">
        <v>46</v>
      </c>
      <c r="B44" t="s">
        <v>67</v>
      </c>
      <c r="C44" t="s">
        <v>61</v>
      </c>
      <c r="D44" t="s">
        <v>12</v>
      </c>
      <c r="E44" t="s">
        <v>12</v>
      </c>
      <c r="F44">
        <v>0</v>
      </c>
      <c r="G44" s="2" t="e">
        <f t="shared" si="6"/>
        <v>#VALUE!</v>
      </c>
      <c r="N44" s="3"/>
    </row>
    <row r="45" spans="1:18" ht="15" customHeight="1" x14ac:dyDescent="0.25">
      <c r="A45">
        <v>48</v>
      </c>
      <c r="B45" t="s">
        <v>69</v>
      </c>
      <c r="C45" t="s">
        <v>61</v>
      </c>
      <c r="D45" t="s">
        <v>12</v>
      </c>
      <c r="E45" t="s">
        <v>12</v>
      </c>
      <c r="F45">
        <v>0</v>
      </c>
      <c r="G45" s="2" t="e">
        <f t="shared" si="6"/>
        <v>#VALUE!</v>
      </c>
      <c r="N45" s="3"/>
    </row>
    <row r="46" spans="1:18" ht="15" customHeight="1" x14ac:dyDescent="0.25">
      <c r="A46">
        <v>49</v>
      </c>
      <c r="B46" t="s">
        <v>70</v>
      </c>
      <c r="C46" t="s">
        <v>61</v>
      </c>
      <c r="D46" t="s">
        <v>12</v>
      </c>
      <c r="E46" t="s">
        <v>12</v>
      </c>
      <c r="F46">
        <v>0</v>
      </c>
      <c r="G46" s="2" t="e">
        <f t="shared" si="6"/>
        <v>#VALUE!</v>
      </c>
      <c r="N46" s="3"/>
    </row>
    <row r="47" spans="1:18" ht="15" customHeight="1" x14ac:dyDescent="0.25">
      <c r="A47">
        <v>50</v>
      </c>
      <c r="B47" t="s">
        <v>71</v>
      </c>
      <c r="C47" t="s">
        <v>61</v>
      </c>
      <c r="D47" t="s">
        <v>12</v>
      </c>
      <c r="E47" t="s">
        <v>12</v>
      </c>
      <c r="F47">
        <v>0</v>
      </c>
      <c r="G47" s="2" t="e">
        <f t="shared" si="6"/>
        <v>#VALUE!</v>
      </c>
      <c r="N47" s="3"/>
    </row>
    <row r="48" spans="1:18" ht="15" customHeight="1" x14ac:dyDescent="0.25">
      <c r="A48">
        <v>51</v>
      </c>
      <c r="B48" t="s">
        <v>72</v>
      </c>
      <c r="C48" t="s">
        <v>61</v>
      </c>
      <c r="D48" t="s">
        <v>12</v>
      </c>
      <c r="E48" t="s">
        <v>12</v>
      </c>
      <c r="F48">
        <v>0</v>
      </c>
      <c r="G48" s="2" t="e">
        <f t="shared" si="6"/>
        <v>#VALUE!</v>
      </c>
      <c r="N48" s="3"/>
    </row>
    <row r="49" spans="1:18" ht="15" customHeight="1" x14ac:dyDescent="0.25">
      <c r="A49">
        <v>52</v>
      </c>
      <c r="B49" t="s">
        <v>73</v>
      </c>
      <c r="C49" t="s">
        <v>61</v>
      </c>
      <c r="D49" t="s">
        <v>12</v>
      </c>
      <c r="E49">
        <v>7.5</v>
      </c>
      <c r="F49">
        <v>0</v>
      </c>
      <c r="G49" s="2" t="e">
        <f t="shared" si="6"/>
        <v>#VALUE!</v>
      </c>
      <c r="N49" s="3"/>
    </row>
    <row r="50" spans="1:18" x14ac:dyDescent="0.25">
      <c r="A50">
        <v>47</v>
      </c>
      <c r="B50" t="s">
        <v>68</v>
      </c>
      <c r="C50" t="s">
        <v>61</v>
      </c>
      <c r="D50">
        <v>1.8251900000000001</v>
      </c>
      <c r="E50">
        <v>30</v>
      </c>
      <c r="F50">
        <v>0</v>
      </c>
      <c r="G50" s="2">
        <f t="shared" ref="G50:G60" si="7">10^(-0.828+0.6196*LOG10(E50)+0.3478*LOG10(D50)+0.7261*F50)</f>
        <v>1.5069792758112244</v>
      </c>
      <c r="H50" s="12">
        <f t="shared" ref="H50:H60" si="8">rate_rd*G50/calc_rd</f>
        <v>30.934713590767998</v>
      </c>
      <c r="I50" s="42">
        <f>AVERAGE(H50:H54)</f>
        <v>20.519521017605431</v>
      </c>
      <c r="J50" s="11"/>
      <c r="K50" s="14">
        <v>30.934713590767998</v>
      </c>
      <c r="L50" s="3">
        <f t="shared" ref="L50:L60" si="9">G50*rate_ss/calc_ss</f>
        <v>27.150106693735552</v>
      </c>
      <c r="M50" s="12" cm="1">
        <f t="array" ref="M50">G50*rate_snook/calc_snook</f>
        <v>26.898286865741902</v>
      </c>
      <c r="N50" s="21">
        <f>AVERAGE(M50:M54)</f>
        <v>17.842090603479495</v>
      </c>
      <c r="P50" s="3">
        <f>AVERAGE(K50:N50)</f>
        <v>25.706299438431234</v>
      </c>
      <c r="Q50" s="2">
        <f>_xlfn.STDEV.S(K50:N50)</f>
        <v>5.5584023053819331</v>
      </c>
      <c r="R50" s="1">
        <f>Q50/P50</f>
        <v>0.21622724494806334</v>
      </c>
    </row>
    <row r="51" spans="1:18" x14ac:dyDescent="0.25">
      <c r="A51">
        <v>40</v>
      </c>
      <c r="B51" t="s">
        <v>60</v>
      </c>
      <c r="C51" t="s">
        <v>61</v>
      </c>
      <c r="D51">
        <v>1.0318845000000001</v>
      </c>
      <c r="E51">
        <v>30</v>
      </c>
      <c r="F51">
        <v>0</v>
      </c>
      <c r="G51" s="2">
        <f t="shared" si="7"/>
        <v>1.2358484640437981</v>
      </c>
      <c r="H51" s="12">
        <f t="shared" si="8"/>
        <v>25.36904049739201</v>
      </c>
      <c r="I51" s="42"/>
      <c r="J51" s="11"/>
      <c r="K51" s="14">
        <v>25.36904049739201</v>
      </c>
      <c r="L51" s="3">
        <f t="shared" si="9"/>
        <v>22.265347768645409</v>
      </c>
      <c r="M51" s="12" cm="1">
        <f t="array" ref="M51">G51*rate_snook/calc_snook</f>
        <v>22.058834545380147</v>
      </c>
      <c r="N51" s="11"/>
    </row>
    <row r="52" spans="1:18" x14ac:dyDescent="0.25">
      <c r="A52">
        <v>41</v>
      </c>
      <c r="B52" t="s">
        <v>62</v>
      </c>
      <c r="C52" t="s">
        <v>61</v>
      </c>
      <c r="D52">
        <v>1.8793150000000001</v>
      </c>
      <c r="E52">
        <v>16</v>
      </c>
      <c r="F52">
        <v>0</v>
      </c>
      <c r="G52" s="2">
        <f t="shared" si="7"/>
        <v>1.0312638523865723</v>
      </c>
      <c r="H52" s="12">
        <f t="shared" si="8"/>
        <v>21.169403204246137</v>
      </c>
      <c r="I52" s="42"/>
      <c r="J52" s="11"/>
      <c r="K52" s="14">
        <v>21.169403204246137</v>
      </c>
      <c r="L52" s="3">
        <f t="shared" si="9"/>
        <v>18.579501437812436</v>
      </c>
      <c r="M52" s="12" cm="1">
        <f t="array" ref="M52">G52*rate_snook/calc_snook</f>
        <v>18.40717479066312</v>
      </c>
      <c r="N52" s="11"/>
    </row>
    <row r="53" spans="1:18" x14ac:dyDescent="0.25">
      <c r="A53">
        <v>53</v>
      </c>
      <c r="B53" t="s">
        <v>74</v>
      </c>
      <c r="C53" t="s">
        <v>61</v>
      </c>
      <c r="D53">
        <v>0.59073399999999998</v>
      </c>
      <c r="E53">
        <v>25</v>
      </c>
      <c r="F53">
        <v>0</v>
      </c>
      <c r="G53" s="2">
        <f t="shared" si="7"/>
        <v>0.90918812706529617</v>
      </c>
      <c r="H53" s="12">
        <f t="shared" si="8"/>
        <v>18.663477834326191</v>
      </c>
      <c r="I53" s="42"/>
      <c r="J53" s="11"/>
      <c r="K53" s="14">
        <v>18.663477834326191</v>
      </c>
      <c r="L53" s="3">
        <f t="shared" si="9"/>
        <v>16.38015535496492</v>
      </c>
      <c r="M53" s="12" cm="1">
        <f t="array" ref="M53">G53*rate_snook/calc_snook</f>
        <v>16.228227852413035</v>
      </c>
      <c r="N53" s="11"/>
    </row>
    <row r="54" spans="1:18" x14ac:dyDescent="0.25">
      <c r="A54">
        <v>44</v>
      </c>
      <c r="B54" t="s">
        <v>65</v>
      </c>
      <c r="C54" t="s">
        <v>61</v>
      </c>
      <c r="D54">
        <v>0.436166</v>
      </c>
      <c r="E54">
        <v>5.35</v>
      </c>
      <c r="F54">
        <v>0</v>
      </c>
      <c r="G54" s="2">
        <f t="shared" si="7"/>
        <v>0.31474504539184966</v>
      </c>
      <c r="H54" s="12">
        <f t="shared" si="8"/>
        <v>6.460969961294821</v>
      </c>
      <c r="I54" s="42"/>
      <c r="J54" s="11"/>
      <c r="K54" s="14">
        <v>6.460969961294821</v>
      </c>
      <c r="L54" s="3">
        <f t="shared" si="9"/>
        <v>5.6705236102953638</v>
      </c>
      <c r="M54" s="12" cm="1">
        <f t="array" ref="M54">G54*rate_snook/calc_snook</f>
        <v>5.6179289631992635</v>
      </c>
      <c r="N54" s="11"/>
    </row>
    <row r="55" spans="1:18" x14ac:dyDescent="0.25">
      <c r="A55">
        <v>57</v>
      </c>
      <c r="B55" t="s">
        <v>79</v>
      </c>
      <c r="C55" t="s">
        <v>76</v>
      </c>
      <c r="D55">
        <v>1.2473099999999999</v>
      </c>
      <c r="E55">
        <v>50</v>
      </c>
      <c r="F55">
        <v>0</v>
      </c>
      <c r="G55" s="2">
        <f t="shared" si="7"/>
        <v>1.8115974990971817</v>
      </c>
      <c r="H55" s="12">
        <f t="shared" si="8"/>
        <v>37.187803890770326</v>
      </c>
      <c r="I55" s="42">
        <f>AVERAGE(H55:H58)</f>
        <v>28.655918465256264</v>
      </c>
      <c r="J55" s="11"/>
      <c r="K55" s="14">
        <v>37.187803890770326</v>
      </c>
      <c r="L55" s="3">
        <f t="shared" si="9"/>
        <v>32.638183003622323</v>
      </c>
      <c r="M55" s="12" cm="1">
        <f t="array" ref="M55">G55*rate_snook/calc_snook</f>
        <v>32.335460744637828</v>
      </c>
      <c r="N55" s="21">
        <f>AVERAGE(M55:M58)</f>
        <v>24.916833738192601</v>
      </c>
      <c r="P55" s="3">
        <f>AVERAGE(K55:N55)</f>
        <v>31.76957034430577</v>
      </c>
      <c r="Q55" s="2">
        <f>_xlfn.STDEV.S(K55:N55)</f>
        <v>5.0791066686281914</v>
      </c>
      <c r="R55" s="1">
        <f>Q55/P55</f>
        <v>0.15987331945578379</v>
      </c>
    </row>
    <row r="56" spans="1:18" x14ac:dyDescent="0.25">
      <c r="A56">
        <v>55</v>
      </c>
      <c r="B56" t="s">
        <v>77</v>
      </c>
      <c r="C56" t="s">
        <v>76</v>
      </c>
      <c r="D56">
        <v>1.29627</v>
      </c>
      <c r="E56">
        <v>30</v>
      </c>
      <c r="F56">
        <v>0</v>
      </c>
      <c r="G56" s="2">
        <f t="shared" si="7"/>
        <v>1.3378881710470196</v>
      </c>
      <c r="H56" s="12">
        <f t="shared" si="8"/>
        <v>27.463673888638436</v>
      </c>
      <c r="I56" s="42"/>
      <c r="J56" s="11"/>
      <c r="K56" s="14">
        <v>27.463673888638436</v>
      </c>
      <c r="L56" s="3">
        <f t="shared" si="9"/>
        <v>24.10372005192956</v>
      </c>
      <c r="M56" s="12" cm="1">
        <f t="array" ref="M56">G56*rate_snook/calc_snook</f>
        <v>23.880155750471975</v>
      </c>
      <c r="N56" s="11"/>
    </row>
    <row r="57" spans="1:18" x14ac:dyDescent="0.25">
      <c r="A57">
        <v>56</v>
      </c>
      <c r="B57" t="s">
        <v>78</v>
      </c>
      <c r="C57" t="s">
        <v>76</v>
      </c>
      <c r="D57">
        <v>1.2581500000000001</v>
      </c>
      <c r="E57">
        <v>30</v>
      </c>
      <c r="F57">
        <v>0</v>
      </c>
      <c r="G57" s="2">
        <f t="shared" si="7"/>
        <v>1.3240709758877749</v>
      </c>
      <c r="H57" s="12">
        <f t="shared" si="8"/>
        <v>27.180039613277291</v>
      </c>
      <c r="I57" s="42"/>
      <c r="J57" s="11"/>
      <c r="K57" s="14">
        <v>27.180039613277291</v>
      </c>
      <c r="L57" s="3">
        <f t="shared" si="9"/>
        <v>23.854786089264604</v>
      </c>
      <c r="M57" s="12" cm="1">
        <f t="array" ref="M57">G57*rate_snook/calc_snook</f>
        <v>23.633530674043342</v>
      </c>
      <c r="N57" s="11"/>
    </row>
    <row r="58" spans="1:18" x14ac:dyDescent="0.25">
      <c r="A58">
        <v>54</v>
      </c>
      <c r="B58" t="s">
        <v>75</v>
      </c>
      <c r="C58" t="s">
        <v>76</v>
      </c>
      <c r="D58">
        <v>1.56165</v>
      </c>
      <c r="E58">
        <v>20</v>
      </c>
      <c r="F58">
        <v>0</v>
      </c>
      <c r="G58" s="2">
        <f t="shared" si="7"/>
        <v>1.110315999792675</v>
      </c>
      <c r="H58" s="12">
        <f t="shared" si="8"/>
        <v>22.792156468339002</v>
      </c>
      <c r="I58" s="42"/>
      <c r="J58" s="11"/>
      <c r="K58" s="14">
        <v>22.792156468339002</v>
      </c>
      <c r="L58" s="3">
        <f t="shared" si="9"/>
        <v>20.003724232972797</v>
      </c>
      <c r="M58" s="12" cm="1">
        <f t="array" ref="M58">G58*rate_snook/calc_snook</f>
        <v>19.818187783617262</v>
      </c>
      <c r="N58" s="11"/>
    </row>
    <row r="59" spans="1:18" x14ac:dyDescent="0.25">
      <c r="A59">
        <v>58</v>
      </c>
      <c r="B59" t="s">
        <v>80</v>
      </c>
      <c r="C59" t="s">
        <v>81</v>
      </c>
      <c r="D59">
        <v>1.34209</v>
      </c>
      <c r="E59">
        <v>60</v>
      </c>
      <c r="F59">
        <v>1</v>
      </c>
      <c r="G59" s="2">
        <f t="shared" si="7"/>
        <v>11.073501511672383</v>
      </c>
      <c r="H59" s="3">
        <f t="shared" si="8"/>
        <v>227.31274623940664</v>
      </c>
      <c r="K59" s="14">
        <v>227.31274623940664</v>
      </c>
      <c r="L59" s="3">
        <f t="shared" si="9"/>
        <v>199.50290779765731</v>
      </c>
      <c r="M59" s="3" cm="1">
        <f t="array" ref="M59">G59*rate_snook/calc_snook</f>
        <v>197.65249930782878</v>
      </c>
      <c r="N59" s="21">
        <f>M59</f>
        <v>197.65249930782878</v>
      </c>
      <c r="P59" s="3">
        <f t="shared" ref="P59:P60" si="10">AVERAGE(K59:N59)</f>
        <v>205.53016316318036</v>
      </c>
      <c r="Q59" s="2">
        <f t="shared" ref="Q59:Q60" si="11">_xlfn.STDEV.S(K59:N59)</f>
        <v>14.547896850859592</v>
      </c>
      <c r="R59" s="1">
        <f t="shared" ref="R59:R60" si="12">Q59/P59</f>
        <v>7.0782296023914074E-2</v>
      </c>
    </row>
    <row r="60" spans="1:18" x14ac:dyDescent="0.25">
      <c r="A60">
        <v>59</v>
      </c>
      <c r="B60" t="s">
        <v>82</v>
      </c>
      <c r="C60" t="s">
        <v>83</v>
      </c>
      <c r="D60">
        <v>2.2199300000000002</v>
      </c>
      <c r="E60">
        <v>18</v>
      </c>
      <c r="F60">
        <v>0</v>
      </c>
      <c r="G60" s="2">
        <f t="shared" si="7"/>
        <v>1.1755027401928582</v>
      </c>
      <c r="H60" s="3">
        <f t="shared" si="8"/>
        <v>24.130285782101389</v>
      </c>
      <c r="K60" s="14">
        <v>24.130285782101389</v>
      </c>
      <c r="L60" s="3">
        <f t="shared" si="9"/>
        <v>21.178144469063369</v>
      </c>
      <c r="M60" s="3" cm="1">
        <f t="array" ref="M60">G60*rate_snook/calc_snook</f>
        <v>20.98171516005241</v>
      </c>
      <c r="N60" s="21">
        <f>M60</f>
        <v>20.98171516005241</v>
      </c>
      <c r="P60" s="3">
        <f t="shared" si="10"/>
        <v>21.817965142817393</v>
      </c>
      <c r="Q60" s="2">
        <f t="shared" si="11"/>
        <v>1.5443256673783405</v>
      </c>
      <c r="R60" s="1">
        <f t="shared" si="12"/>
        <v>7.0782296023914129E-2</v>
      </c>
    </row>
    <row r="61" spans="1:18" ht="15" customHeight="1" x14ac:dyDescent="0.25">
      <c r="A61">
        <v>61</v>
      </c>
      <c r="B61" t="s">
        <v>86</v>
      </c>
      <c r="C61" t="s">
        <v>85</v>
      </c>
      <c r="D61">
        <v>1.12931</v>
      </c>
      <c r="E61" t="s">
        <v>12</v>
      </c>
      <c r="F61">
        <v>0</v>
      </c>
      <c r="G61" s="2" t="e">
        <f>(-0.828+0.6196*LOG10(E61)+0.3478*LOG10(D61)+0.7261*F61)*876</f>
        <v>#VALUE!</v>
      </c>
      <c r="N61" s="3"/>
    </row>
    <row r="62" spans="1:18" ht="15" customHeight="1" x14ac:dyDescent="0.25">
      <c r="A62">
        <v>63</v>
      </c>
      <c r="B62" t="s">
        <v>88</v>
      </c>
      <c r="C62" t="s">
        <v>85</v>
      </c>
      <c r="D62">
        <v>1.2654300000000001</v>
      </c>
      <c r="E62" t="s">
        <v>12</v>
      </c>
      <c r="F62">
        <v>0</v>
      </c>
      <c r="G62" s="2" t="e">
        <f>(-0.828+0.6196*LOG10(E62)+0.3478*LOG10(D62)+0.7261*F62)*876</f>
        <v>#VALUE!</v>
      </c>
      <c r="N62" s="3"/>
    </row>
    <row r="63" spans="1:18" x14ac:dyDescent="0.25">
      <c r="A63">
        <v>62</v>
      </c>
      <c r="B63" t="s">
        <v>87</v>
      </c>
      <c r="C63" t="s">
        <v>85</v>
      </c>
      <c r="D63">
        <v>1.697195</v>
      </c>
      <c r="E63">
        <v>20</v>
      </c>
      <c r="F63">
        <v>0</v>
      </c>
      <c r="G63" s="2">
        <f>10^(-0.828+0.6196*LOG10(E63)+0.3478*LOG10(D63)+0.7261*F63)</f>
        <v>1.1429280351423183</v>
      </c>
      <c r="H63" s="12">
        <f>rate_rd*G63/calc_rd</f>
        <v>23.461604276511512</v>
      </c>
      <c r="I63" s="42">
        <f>AVERAGE(H63:H64)</f>
        <v>22.618428580790813</v>
      </c>
      <c r="J63" s="11"/>
      <c r="K63" s="14">
        <v>23.461604276511512</v>
      </c>
      <c r="L63" s="3">
        <f>G63*rate_ss/calc_ss</f>
        <v>20.591270626911133</v>
      </c>
      <c r="M63" s="12" cm="1">
        <f t="array" ref="M63">G63*rate_snook/calc_snook</f>
        <v>20.400284628736923</v>
      </c>
      <c r="N63" s="21">
        <f>AVERAGE(M63:M64)</f>
        <v>19.667128277533934</v>
      </c>
      <c r="P63" s="3">
        <f>AVERAGE(K63:N63)</f>
        <v>21.030071952423377</v>
      </c>
      <c r="Q63" s="2">
        <f>_xlfn.STDEV.S(K63:N63)</f>
        <v>1.6692456959511219</v>
      </c>
      <c r="R63" s="1">
        <f>Q63/P63</f>
        <v>7.9374226570763984E-2</v>
      </c>
    </row>
    <row r="64" spans="1:18" x14ac:dyDescent="0.25">
      <c r="A64">
        <v>60</v>
      </c>
      <c r="B64" t="s">
        <v>84</v>
      </c>
      <c r="C64" t="s">
        <v>85</v>
      </c>
      <c r="D64">
        <v>1.3695900000000001</v>
      </c>
      <c r="E64">
        <v>20</v>
      </c>
      <c r="F64">
        <v>0</v>
      </c>
      <c r="G64" s="2">
        <f>10^(-0.828+0.6196*LOG10(E64)+0.3478*LOG10(D64)+0.7261*F64)</f>
        <v>1.0607777158519525</v>
      </c>
      <c r="H64" s="12">
        <f>rate_rd*G64/calc_rd</f>
        <v>21.77525288507011</v>
      </c>
      <c r="I64" s="42"/>
      <c r="J64" s="11"/>
      <c r="K64" s="14">
        <v>21.77525288507011</v>
      </c>
      <c r="L64" s="3">
        <f>G64*rate_ss/calc_ss</f>
        <v>19.111230410394402</v>
      </c>
      <c r="M64" s="12" cm="1">
        <f t="array" ref="M64">G64*rate_snook/calc_snook</f>
        <v>18.933971926330948</v>
      </c>
      <c r="N64" s="11"/>
    </row>
    <row r="65" spans="1:18" x14ac:dyDescent="0.25">
      <c r="A65">
        <v>64</v>
      </c>
      <c r="B65" t="s">
        <v>89</v>
      </c>
      <c r="C65" t="s">
        <v>90</v>
      </c>
      <c r="D65">
        <v>1.48766</v>
      </c>
      <c r="E65">
        <v>100</v>
      </c>
      <c r="F65">
        <v>0</v>
      </c>
      <c r="G65" s="6">
        <f>10^(-0.828+0.6196*LOG10(E65)+0.3478*LOG10(D65)+0.7261*F65)</f>
        <v>2.9593530670279478</v>
      </c>
      <c r="H65" s="8">
        <f>rate_rd*G65/calc_rd</f>
        <v>60.748505976095622</v>
      </c>
      <c r="I65" s="8"/>
      <c r="J65" s="8"/>
      <c r="K65" s="16">
        <v>60.748505976095622</v>
      </c>
      <c r="L65" s="3">
        <f>G65*rate_ss/calc_ss</f>
        <v>53.316427640314245</v>
      </c>
      <c r="M65" s="8" cm="1">
        <f t="array" ref="M65">G65*rate_snook/calc_snook</f>
        <v>52.821912690922993</v>
      </c>
      <c r="N65" s="22">
        <f>M65</f>
        <v>52.821912690922993</v>
      </c>
      <c r="P65" s="3">
        <f t="shared" ref="P65:P67" si="13">AVERAGE(K65:N65)</f>
        <v>54.927189749563965</v>
      </c>
      <c r="Q65" s="2">
        <f t="shared" ref="Q65:Q67" si="14">_xlfn.STDEV.S(K65:N65)</f>
        <v>3.8878726046153376</v>
      </c>
      <c r="R65" s="1">
        <f t="shared" ref="R65:R67" si="15">Q65/P65</f>
        <v>7.0782296023914115E-2</v>
      </c>
    </row>
    <row r="66" spans="1:18" x14ac:dyDescent="0.25">
      <c r="A66">
        <v>65</v>
      </c>
      <c r="B66" t="s">
        <v>91</v>
      </c>
      <c r="C66" t="s">
        <v>92</v>
      </c>
      <c r="D66">
        <v>1.1700999999999999</v>
      </c>
      <c r="E66">
        <v>35</v>
      </c>
      <c r="F66">
        <v>0</v>
      </c>
      <c r="G66" s="2">
        <f>10^(-0.828+0.6196*LOG10(E66)+0.3478*LOG10(D66)+0.7261*F66)</f>
        <v>1.4204714605227498</v>
      </c>
      <c r="H66" s="3">
        <f>rate_rd*G66/calc_rd</f>
        <v>29.158913132018192</v>
      </c>
      <c r="K66" s="14">
        <v>29.158913132018192</v>
      </c>
      <c r="L66" s="3">
        <f>G66*rate_ss/calc_ss</f>
        <v>25.591560765053337</v>
      </c>
      <c r="M66" s="3" cm="1">
        <f t="array" ref="M66">G66*rate_snook/calc_snook</f>
        <v>25.354196599135282</v>
      </c>
      <c r="N66" s="21">
        <f>M66</f>
        <v>25.354196599135282</v>
      </c>
      <c r="P66" s="3">
        <f t="shared" si="13"/>
        <v>26.364716773835521</v>
      </c>
      <c r="Q66" s="2">
        <f t="shared" si="14"/>
        <v>1.8661551872722788</v>
      </c>
      <c r="R66" s="1">
        <f t="shared" si="15"/>
        <v>7.0782296023914074E-2</v>
      </c>
    </row>
    <row r="67" spans="1:18" x14ac:dyDescent="0.25">
      <c r="A67">
        <v>66</v>
      </c>
      <c r="B67" t="s">
        <v>93</v>
      </c>
      <c r="C67" t="s">
        <v>94</v>
      </c>
      <c r="D67">
        <v>1.4406600000000001</v>
      </c>
      <c r="E67">
        <v>35</v>
      </c>
      <c r="F67">
        <v>0</v>
      </c>
      <c r="G67" s="2">
        <f>10^(-0.828+0.6196*LOG10(E67)+0.3478*LOG10(D67)+0.7261*F67)</f>
        <v>1.5270464556848211</v>
      </c>
      <c r="H67" s="3">
        <f>rate_rd*G67/calc_rd</f>
        <v>31.346645242336315</v>
      </c>
      <c r="K67" s="14">
        <v>31.346645242336315</v>
      </c>
      <c r="L67" s="3">
        <f>G67*rate_ss/calc_ss</f>
        <v>27.511641907494376</v>
      </c>
      <c r="M67" s="3" cm="1">
        <f t="array" ref="M67">G67*rate_snook/calc_snook</f>
        <v>27.256468805925437</v>
      </c>
      <c r="N67" s="21">
        <f>M67</f>
        <v>27.256468805925437</v>
      </c>
      <c r="P67" s="3">
        <f t="shared" si="13"/>
        <v>28.34280619042039</v>
      </c>
      <c r="Q67" s="2">
        <f t="shared" si="14"/>
        <v>2.0061688979187631</v>
      </c>
      <c r="R67" s="1">
        <f t="shared" si="15"/>
        <v>7.0782296023914171E-2</v>
      </c>
    </row>
    <row r="68" spans="1:18" ht="15" customHeight="1" x14ac:dyDescent="0.25">
      <c r="A68">
        <v>67</v>
      </c>
      <c r="B68" t="s">
        <v>95</v>
      </c>
      <c r="C68" t="s">
        <v>96</v>
      </c>
      <c r="D68" t="s">
        <v>12</v>
      </c>
      <c r="E68" t="s">
        <v>12</v>
      </c>
      <c r="F68">
        <v>0</v>
      </c>
      <c r="G68" s="2" t="e">
        <f t="shared" ref="G68:G74" si="16">(-0.828+0.6196*LOG10(E68)+0.3478*LOG10(D68)+0.7261*F68)*876</f>
        <v>#VALUE!</v>
      </c>
      <c r="N68" s="3"/>
    </row>
    <row r="69" spans="1:18" ht="15" customHeight="1" x14ac:dyDescent="0.25">
      <c r="A69">
        <v>68</v>
      </c>
      <c r="B69" t="s">
        <v>97</v>
      </c>
      <c r="C69" t="s">
        <v>96</v>
      </c>
      <c r="D69" t="s">
        <v>12</v>
      </c>
      <c r="E69" t="s">
        <v>12</v>
      </c>
      <c r="F69">
        <v>0</v>
      </c>
      <c r="G69" s="2" t="e">
        <f t="shared" si="16"/>
        <v>#VALUE!</v>
      </c>
      <c r="N69" s="3"/>
    </row>
    <row r="70" spans="1:18" ht="15" customHeight="1" x14ac:dyDescent="0.25">
      <c r="A70">
        <v>69</v>
      </c>
      <c r="B70" t="s">
        <v>98</v>
      </c>
      <c r="C70" t="s">
        <v>99</v>
      </c>
      <c r="D70">
        <v>1.3650599999999999</v>
      </c>
      <c r="E70" t="s">
        <v>12</v>
      </c>
      <c r="F70">
        <v>1</v>
      </c>
      <c r="G70" s="2" t="e">
        <f t="shared" si="16"/>
        <v>#VALUE!</v>
      </c>
      <c r="N70" s="3"/>
    </row>
    <row r="71" spans="1:18" ht="15" customHeight="1" x14ac:dyDescent="0.25">
      <c r="A71">
        <v>70</v>
      </c>
      <c r="B71" t="s">
        <v>100</v>
      </c>
      <c r="C71" t="s">
        <v>99</v>
      </c>
      <c r="D71">
        <v>1.3413200000000001</v>
      </c>
      <c r="E71" t="s">
        <v>12</v>
      </c>
      <c r="F71">
        <v>1</v>
      </c>
      <c r="G71" s="2" t="e">
        <f t="shared" si="16"/>
        <v>#VALUE!</v>
      </c>
      <c r="N71" s="3"/>
    </row>
    <row r="72" spans="1:18" ht="15" customHeight="1" x14ac:dyDescent="0.25">
      <c r="A72">
        <v>71</v>
      </c>
      <c r="B72" t="s">
        <v>101</v>
      </c>
      <c r="C72" t="s">
        <v>102</v>
      </c>
      <c r="D72">
        <v>1.220315</v>
      </c>
      <c r="E72" t="s">
        <v>12</v>
      </c>
      <c r="F72">
        <v>0</v>
      </c>
      <c r="G72" s="2" t="e">
        <f t="shared" si="16"/>
        <v>#VALUE!</v>
      </c>
      <c r="I72" s="42">
        <f>AVERAGE(H72:H76)</f>
        <v>16.314605975296239</v>
      </c>
      <c r="J72" s="11"/>
      <c r="N72" s="11">
        <f>AVERAGE(M72:M76)</f>
        <v>14.185841751450024</v>
      </c>
    </row>
    <row r="73" spans="1:18" ht="15" customHeight="1" x14ac:dyDescent="0.25">
      <c r="A73">
        <v>72</v>
      </c>
      <c r="B73" t="s">
        <v>103</v>
      </c>
      <c r="C73" t="s">
        <v>102</v>
      </c>
      <c r="D73">
        <v>1.0660499999999999</v>
      </c>
      <c r="E73" t="s">
        <v>12</v>
      </c>
      <c r="F73">
        <v>0</v>
      </c>
      <c r="G73" s="2" t="e">
        <f t="shared" si="16"/>
        <v>#VALUE!</v>
      </c>
      <c r="I73" s="42"/>
      <c r="J73" s="11"/>
      <c r="N73" s="11"/>
    </row>
    <row r="74" spans="1:18" ht="15" customHeight="1" x14ac:dyDescent="0.25">
      <c r="A74">
        <v>74</v>
      </c>
      <c r="B74" t="s">
        <v>105</v>
      </c>
      <c r="C74" t="s">
        <v>102</v>
      </c>
      <c r="D74">
        <v>1.220315</v>
      </c>
      <c r="E74" t="s">
        <v>12</v>
      </c>
      <c r="F74">
        <v>0</v>
      </c>
      <c r="G74" s="2" t="e">
        <f t="shared" si="16"/>
        <v>#VALUE!</v>
      </c>
      <c r="H74" s="12"/>
      <c r="I74" s="42"/>
      <c r="J74" s="11"/>
      <c r="M74" s="12"/>
      <c r="N74" s="11"/>
    </row>
    <row r="75" spans="1:18" x14ac:dyDescent="0.25">
      <c r="A75">
        <v>73</v>
      </c>
      <c r="B75" t="s">
        <v>104</v>
      </c>
      <c r="C75" t="s">
        <v>102</v>
      </c>
      <c r="D75">
        <v>1.2909999999999999</v>
      </c>
      <c r="E75">
        <v>15</v>
      </c>
      <c r="F75">
        <v>0</v>
      </c>
      <c r="G75" s="2">
        <f>10^(-0.828+0.6196*LOG10(E75)+0.3478*LOG10(D75)+0.7261*F75)</f>
        <v>0.86953344535044952</v>
      </c>
      <c r="H75" s="12">
        <f>rate_rd*G75/calc_rd</f>
        <v>17.849461184547451</v>
      </c>
      <c r="I75" s="42"/>
      <c r="J75" s="11"/>
      <c r="K75" s="14">
        <v>17.849461184547451</v>
      </c>
      <c r="L75" s="3">
        <f>G75*rate_ss/calc_ss</f>
        <v>15.665726924033347</v>
      </c>
      <c r="M75" s="12" cm="1">
        <f t="array" ref="M75">G75*rate_snook/calc_snook</f>
        <v>15.520425813289801</v>
      </c>
      <c r="N75" s="21">
        <f>AVERAGE(M75:M76)</f>
        <v>14.185841751450024</v>
      </c>
      <c r="P75" s="3">
        <f>AVERAGE(K75:N75)</f>
        <v>15.805363918330158</v>
      </c>
      <c r="Q75" s="2">
        <f>_xlfn.STDEV.S(K75:N75)</f>
        <v>1.5167810099740142</v>
      </c>
      <c r="R75" s="1">
        <f>Q75/P75</f>
        <v>9.5966218671810405E-2</v>
      </c>
    </row>
    <row r="76" spans="1:18" x14ac:dyDescent="0.25">
      <c r="A76">
        <v>75</v>
      </c>
      <c r="B76" t="s">
        <v>106</v>
      </c>
      <c r="C76" t="s">
        <v>102</v>
      </c>
      <c r="D76">
        <v>1.303895</v>
      </c>
      <c r="E76">
        <v>11</v>
      </c>
      <c r="F76">
        <v>0</v>
      </c>
      <c r="G76" s="2">
        <f>10^(-0.828+0.6196*LOG10(E76)+0.3478*LOG10(D76)+0.7261*F76)</f>
        <v>0.71999302792096653</v>
      </c>
      <c r="H76" s="12">
        <f>rate_rd*G76/calc_rd</f>
        <v>14.77975076604503</v>
      </c>
      <c r="I76" s="42"/>
      <c r="J76" s="11"/>
      <c r="K76" s="14">
        <v>14.77975076604503</v>
      </c>
      <c r="L76" s="3">
        <f>G76*rate_ss/calc_ss</f>
        <v>12.971570240259014</v>
      </c>
      <c r="M76" s="12" cm="1">
        <f t="array" ref="M76">G76*rate_snook/calc_snook</f>
        <v>12.851257689610245</v>
      </c>
      <c r="N76" s="11"/>
    </row>
    <row r="77" spans="1:18" x14ac:dyDescent="0.25">
      <c r="A77">
        <v>76</v>
      </c>
      <c r="B77" t="s">
        <v>107</v>
      </c>
      <c r="C77" t="s">
        <v>108</v>
      </c>
      <c r="D77">
        <v>1.7744</v>
      </c>
      <c r="E77">
        <v>150</v>
      </c>
      <c r="F77">
        <v>1</v>
      </c>
      <c r="G77" s="2">
        <f>10^(-0.828+0.6196*LOG10(E77)+0.3478*LOG10(D77)+0.7261*F77)</f>
        <v>21.529119374091032</v>
      </c>
      <c r="H77" s="3">
        <f>rate_rd*G77/calc_rd</f>
        <v>441.94180529818271</v>
      </c>
      <c r="K77" s="14">
        <v>441.94180529818271</v>
      </c>
      <c r="L77" s="3">
        <f>G77*rate_ss/calc_ss</f>
        <v>387.87387286005503</v>
      </c>
      <c r="M77" s="3" cm="1">
        <f t="array" ref="M77">G77*rate_snook/calc_snook</f>
        <v>384.27630571055329</v>
      </c>
      <c r="N77" s="21">
        <f>M77</f>
        <v>384.27630571055329</v>
      </c>
      <c r="P77" s="3">
        <f t="shared" ref="P77:P79" si="17">AVERAGE(K77:N77)</f>
        <v>399.59207239483607</v>
      </c>
      <c r="Q77" s="2">
        <f t="shared" ref="Q77:Q79" si="18">_xlfn.STDEV.S(K77:N77)</f>
        <v>28.284044357060612</v>
      </c>
      <c r="R77" s="1">
        <f t="shared" ref="R77:R79" si="19">Q77/P77</f>
        <v>7.0782296023914129E-2</v>
      </c>
    </row>
    <row r="78" spans="1:18" x14ac:dyDescent="0.25">
      <c r="A78">
        <v>77</v>
      </c>
      <c r="B78" t="s">
        <v>109</v>
      </c>
      <c r="C78" t="s">
        <v>110</v>
      </c>
      <c r="D78">
        <v>1.7771699999999999</v>
      </c>
      <c r="E78">
        <v>40</v>
      </c>
      <c r="F78">
        <v>0</v>
      </c>
      <c r="G78" s="2">
        <f>10^(-0.828+0.6196*LOG10(E78)+0.3478*LOG10(D78)+0.7261*F78)</f>
        <v>1.7843995603963478</v>
      </c>
      <c r="H78" s="3">
        <f>rate_rd*G78/calc_rd</f>
        <v>36.629494657541727</v>
      </c>
      <c r="K78" s="14">
        <v>36.629494657541727</v>
      </c>
      <c r="L78" s="3">
        <f>G78*rate_ss/calc_ss</f>
        <v>32.148178297233898</v>
      </c>
      <c r="M78" s="3" cm="1">
        <f t="array" ref="M78">G78*rate_snook/calc_snook</f>
        <v>31.850000878616733</v>
      </c>
      <c r="N78" s="21">
        <f t="shared" ref="N78:N79" si="20">M78</f>
        <v>31.850000878616733</v>
      </c>
      <c r="P78" s="3">
        <f t="shared" si="17"/>
        <v>33.119418678002269</v>
      </c>
      <c r="Q78" s="2">
        <f t="shared" si="18"/>
        <v>2.3442684970063055</v>
      </c>
      <c r="R78" s="1">
        <f t="shared" si="19"/>
        <v>7.0782296023914074E-2</v>
      </c>
    </row>
    <row r="79" spans="1:18" x14ac:dyDescent="0.25">
      <c r="A79">
        <v>78</v>
      </c>
      <c r="B79" t="s">
        <v>111</v>
      </c>
      <c r="C79" t="s">
        <v>112</v>
      </c>
      <c r="D79">
        <v>1.90693</v>
      </c>
      <c r="E79">
        <v>50</v>
      </c>
      <c r="F79">
        <v>0</v>
      </c>
      <c r="G79" s="20">
        <f>10^(-0.828+0.6196*LOG10(E79)+0.3478*LOG10(D79)+0.7261*F79)</f>
        <v>2.0998208376363388</v>
      </c>
      <c r="H79" s="3">
        <f>rate_rd*G79/calc_rd</f>
        <v>43.10434605627831</v>
      </c>
      <c r="K79" s="14">
        <v>43.10434605627831</v>
      </c>
      <c r="L79" s="3">
        <f>G79*rate_ss/calc_ss</f>
        <v>37.830885065666493</v>
      </c>
      <c r="M79" s="3" cm="1">
        <f t="array" ref="M79">G79*rate_snook/calc_snook</f>
        <v>37.479999999999997</v>
      </c>
      <c r="N79" s="21">
        <f t="shared" si="20"/>
        <v>37.479999999999997</v>
      </c>
      <c r="P79" s="3">
        <f t="shared" si="17"/>
        <v>38.973807780486197</v>
      </c>
      <c r="Q79" s="2">
        <f t="shared" si="18"/>
        <v>2.7586555994975002</v>
      </c>
      <c r="R79" s="1">
        <f t="shared" si="19"/>
        <v>7.0782296023914087E-2</v>
      </c>
    </row>
    <row r="80" spans="1:18" ht="15" customHeight="1" x14ac:dyDescent="0.25">
      <c r="A80">
        <v>79</v>
      </c>
      <c r="B80" t="s">
        <v>113</v>
      </c>
      <c r="C80" t="s">
        <v>114</v>
      </c>
      <c r="D80">
        <v>4.0011000000000001</v>
      </c>
      <c r="E80" t="s">
        <v>12</v>
      </c>
      <c r="F80">
        <v>1</v>
      </c>
      <c r="G80" s="2" t="e">
        <f>(-0.828+0.6196*LOG10(E80)+0.3478*LOG10(D80)+0.7261*F80)*876</f>
        <v>#VALUE!</v>
      </c>
      <c r="N80" s="3"/>
    </row>
    <row r="81" spans="1:18" s="3" customFormat="1" x14ac:dyDescent="0.25">
      <c r="A81">
        <v>80</v>
      </c>
      <c r="B81" t="s">
        <v>115</v>
      </c>
      <c r="C81" t="s">
        <v>116</v>
      </c>
      <c r="D81">
        <v>1.5411600000000001</v>
      </c>
      <c r="E81">
        <v>25</v>
      </c>
      <c r="F81">
        <v>0</v>
      </c>
      <c r="G81" s="2">
        <f>10^(-0.828+0.6196*LOG10(E81)+0.3478*LOG10(D81)+0.7261*F81)</f>
        <v>1.2691035805053166</v>
      </c>
      <c r="H81" s="3">
        <f>rate_rd*G81/calc_rd</f>
        <v>26.051689236944803</v>
      </c>
      <c r="K81" s="14">
        <v>26.051689236944803</v>
      </c>
      <c r="L81" s="3">
        <f>G81*rate_ss/calc_ss</f>
        <v>22.864480068959757</v>
      </c>
      <c r="M81" s="3" cm="1">
        <f t="array" ref="M81">G81*rate_snook/calc_snook</f>
        <v>22.652409836489614</v>
      </c>
      <c r="N81" s="21">
        <f t="shared" ref="N81:N82" si="21">M81</f>
        <v>22.652409836489614</v>
      </c>
      <c r="P81" s="3">
        <f t="shared" ref="P81:P82" si="22">AVERAGE(K81:N81)</f>
        <v>23.555247244720945</v>
      </c>
      <c r="Q81" s="2">
        <f t="shared" ref="Q81:Q82" si="23">_xlfn.STDEV.S(K81:N81)</f>
        <v>1.6672944833923258</v>
      </c>
      <c r="R81" s="1">
        <f t="shared" ref="R81:R82" si="24">Q81/P81</f>
        <v>7.0782296023914129E-2</v>
      </c>
    </row>
    <row r="82" spans="1:18" s="3" customFormat="1" x14ac:dyDescent="0.25">
      <c r="A82">
        <v>81</v>
      </c>
      <c r="B82" t="s">
        <v>117</v>
      </c>
      <c r="C82" t="s">
        <v>118</v>
      </c>
      <c r="D82">
        <v>1.4803500000000001</v>
      </c>
      <c r="E82">
        <v>36</v>
      </c>
      <c r="F82">
        <v>0</v>
      </c>
      <c r="G82" s="7">
        <f>10^(-0.828+0.6196*LOG10(E82)+0.3478*LOG10(D82)+0.7261*F82)</f>
        <v>1.5686923209072703</v>
      </c>
      <c r="H82" s="3">
        <f>rate_rd*G82/calc_rd</f>
        <v>32.201536171213014</v>
      </c>
      <c r="K82" s="14">
        <v>32.201536171213014</v>
      </c>
      <c r="L82" s="9">
        <f>G82*rate_ss/calc_ss</f>
        <v>28.261943986820427</v>
      </c>
      <c r="M82" s="3" cm="1">
        <f t="array" ref="M82">G82*rate_snook/calc_snook</f>
        <v>27.9998117619342</v>
      </c>
      <c r="N82" s="21">
        <f t="shared" si="21"/>
        <v>27.9998117619342</v>
      </c>
      <c r="P82" s="3">
        <f t="shared" si="22"/>
        <v>29.11577592047546</v>
      </c>
      <c r="Q82" s="2">
        <f t="shared" si="23"/>
        <v>2.0608814701690465</v>
      </c>
      <c r="R82" s="25">
        <f t="shared" si="24"/>
        <v>7.0782296023914185E-2</v>
      </c>
    </row>
    <row r="83" spans="1:18" s="3" customFormat="1" ht="15" customHeight="1" x14ac:dyDescent="0.25">
      <c r="A83">
        <v>82</v>
      </c>
      <c r="B83" t="s">
        <v>119</v>
      </c>
      <c r="C83" t="s">
        <v>120</v>
      </c>
      <c r="D83" t="s">
        <v>12</v>
      </c>
      <c r="E83">
        <v>27</v>
      </c>
      <c r="F83">
        <v>0</v>
      </c>
      <c r="G83" s="2" t="e">
        <f>(-0.828+0.6196*LOG10(E83)+0.3478*LOG10(D83)+0.7261*F83)*876</f>
        <v>#VALUE!</v>
      </c>
      <c r="K83" s="14"/>
    </row>
    <row r="84" spans="1:18" s="3" customFormat="1" ht="15" customHeight="1" x14ac:dyDescent="0.25">
      <c r="A84">
        <v>83</v>
      </c>
      <c r="B84" t="s">
        <v>121</v>
      </c>
      <c r="C84" t="s">
        <v>120</v>
      </c>
      <c r="D84" t="s">
        <v>12</v>
      </c>
      <c r="E84" t="s">
        <v>12</v>
      </c>
      <c r="F84">
        <v>0</v>
      </c>
      <c r="G84" s="2" t="e">
        <f>(-0.828+0.6196*LOG10(E84)+0.3478*LOG10(D84)+0.7261*F84)*876</f>
        <v>#VALUE!</v>
      </c>
      <c r="K84" s="14"/>
    </row>
    <row r="85" spans="1:18" s="3" customFormat="1" ht="15" customHeight="1" x14ac:dyDescent="0.25">
      <c r="A85">
        <v>84</v>
      </c>
      <c r="B85" t="s">
        <v>122</v>
      </c>
      <c r="C85" t="s">
        <v>120</v>
      </c>
      <c r="D85" t="s">
        <v>12</v>
      </c>
      <c r="E85">
        <v>90</v>
      </c>
      <c r="F85">
        <v>0</v>
      </c>
      <c r="G85" s="2" t="e">
        <f>(-0.828+0.6196*LOG10(E85)+0.3478*LOG10(D85)+0.7261*F85)*876</f>
        <v>#VALUE!</v>
      </c>
      <c r="K85" s="14"/>
    </row>
    <row r="86" spans="1:18" s="3" customFormat="1" ht="15" customHeight="1" x14ac:dyDescent="0.25">
      <c r="A86">
        <v>85</v>
      </c>
      <c r="B86" t="s">
        <v>123</v>
      </c>
      <c r="C86" t="s">
        <v>120</v>
      </c>
      <c r="D86" t="s">
        <v>12</v>
      </c>
      <c r="E86">
        <v>120</v>
      </c>
      <c r="F86">
        <v>0</v>
      </c>
      <c r="G86" s="2" t="e">
        <f>(-0.828+0.6196*LOG10(E86)+0.3478*LOG10(D86)+0.7261*F86)*876</f>
        <v>#VALUE!</v>
      </c>
      <c r="K86" s="14"/>
    </row>
    <row r="87" spans="1:18" x14ac:dyDescent="0.25">
      <c r="R87" s="1">
        <f>AVERAGE(R2:R82)</f>
        <v>9.8999260706705422E-2</v>
      </c>
    </row>
  </sheetData>
  <mergeCells count="10">
    <mergeCell ref="I2:I3"/>
    <mergeCell ref="I7:I10"/>
    <mergeCell ref="I13:I14"/>
    <mergeCell ref="I72:I76"/>
    <mergeCell ref="I50:I54"/>
    <mergeCell ref="I55:I58"/>
    <mergeCell ref="I63:I64"/>
    <mergeCell ref="I15:I17"/>
    <mergeCell ref="I23:I30"/>
    <mergeCell ref="I36:I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B4B-340D-41AC-86F9-23F53B7759F4}">
  <dimension ref="C1:Q86"/>
  <sheetViews>
    <sheetView topLeftCell="E1" workbookViewId="0">
      <pane ySplit="1" topLeftCell="A2" activePane="bottomLeft" state="frozen"/>
      <selection pane="bottomLeft" activeCell="Q50" sqref="Q50:Q54"/>
    </sheetView>
  </sheetViews>
  <sheetFormatPr defaultRowHeight="15" x14ac:dyDescent="0.25"/>
  <cols>
    <col min="4" max="4" width="20.85546875" customWidth="1"/>
    <col min="5" max="5" width="17.42578125" customWidth="1"/>
    <col min="6" max="6" width="9.140625" customWidth="1"/>
    <col min="7" max="7" width="13.28515625" customWidth="1"/>
    <col min="8" max="9" width="9.140625" customWidth="1"/>
    <col min="10" max="10" width="9.140625" style="2" customWidth="1"/>
    <col min="11" max="13" width="9.140625" style="3"/>
    <col min="14" max="14" width="9.140625" style="14"/>
    <col min="15" max="17" width="9.140625" style="3"/>
  </cols>
  <sheetData>
    <row r="1" spans="3:17" s="17" customFormat="1" x14ac:dyDescent="0.25">
      <c r="D1" s="17" t="s">
        <v>0</v>
      </c>
      <c r="E1" s="17" t="s">
        <v>1</v>
      </c>
      <c r="F1" s="17" t="s">
        <v>2</v>
      </c>
      <c r="G1" s="17" t="s">
        <v>3</v>
      </c>
      <c r="H1" s="17" t="s">
        <v>4</v>
      </c>
      <c r="J1" s="18" t="s">
        <v>129</v>
      </c>
      <c r="K1" s="19" t="s">
        <v>130</v>
      </c>
      <c r="L1" s="19"/>
      <c r="M1" s="19"/>
      <c r="N1" s="13" t="s">
        <v>135</v>
      </c>
      <c r="O1" s="19" t="s">
        <v>134</v>
      </c>
      <c r="P1" s="19" t="s">
        <v>133</v>
      </c>
      <c r="Q1" s="19"/>
    </row>
    <row r="2" spans="3:17" x14ac:dyDescent="0.25">
      <c r="C2">
        <v>1</v>
      </c>
      <c r="D2" t="s">
        <v>5</v>
      </c>
      <c r="E2" t="s">
        <v>6</v>
      </c>
      <c r="F2">
        <v>2.8800300000000001</v>
      </c>
      <c r="G2">
        <v>11</v>
      </c>
      <c r="H2">
        <v>1</v>
      </c>
      <c r="J2" s="2">
        <f>10^(-0.828+0.6196*LOG10(G2)+0.3478*LOG10(F2)+0.7261*H2)</f>
        <v>5.0480679062198091</v>
      </c>
      <c r="K2" s="12">
        <f>J2*rate_rd/calc_rd</f>
        <v>103.62487220110884</v>
      </c>
      <c r="L2" s="41">
        <f>AVERAGE(K2:K3)</f>
        <v>89.292902936950881</v>
      </c>
      <c r="M2" s="10"/>
      <c r="N2" s="15">
        <v>103.62487220110884</v>
      </c>
      <c r="O2" s="3">
        <f>J2*rate_ss/calc_ss</f>
        <v>90.947224325504692</v>
      </c>
      <c r="P2" s="12" cm="1">
        <f t="array" ref="P2">J2*rate_snook/calc_snook</f>
        <v>90.103680149251701</v>
      </c>
      <c r="Q2" s="41">
        <f>AVERAGE(P2:P3)</f>
        <v>77.641776486003778</v>
      </c>
    </row>
    <row r="3" spans="3:17" x14ac:dyDescent="0.25">
      <c r="C3">
        <v>2</v>
      </c>
      <c r="D3" t="s">
        <v>7</v>
      </c>
      <c r="E3" t="s">
        <v>6</v>
      </c>
      <c r="F3">
        <v>3.39229</v>
      </c>
      <c r="G3">
        <v>5.95</v>
      </c>
      <c r="H3">
        <v>1</v>
      </c>
      <c r="J3" s="2">
        <f>10^(-0.828+0.6196*LOG10(G3)+0.3478*LOG10(F3)+0.7261*H3)</f>
        <v>3.6517090487649218</v>
      </c>
      <c r="K3" s="12">
        <f>rate_rd*J3/calc_rd</f>
        <v>74.960933672792919</v>
      </c>
      <c r="L3" s="41"/>
      <c r="M3" s="10"/>
      <c r="N3" s="15">
        <v>74.960933672792919</v>
      </c>
      <c r="O3" s="3">
        <f>J3*rate_ss/calc_ss</f>
        <v>65.79008210652178</v>
      </c>
      <c r="P3" s="12" cm="1">
        <f t="array" ref="P3">J3*rate_snook/calc_snook</f>
        <v>65.179872822755868</v>
      </c>
      <c r="Q3" s="41"/>
    </row>
    <row r="4" spans="3:17" x14ac:dyDescent="0.25">
      <c r="C4">
        <v>3</v>
      </c>
      <c r="D4" t="s">
        <v>8</v>
      </c>
      <c r="E4" t="s">
        <v>9</v>
      </c>
      <c r="F4">
        <v>3.2325900000000001</v>
      </c>
      <c r="G4">
        <v>50.4</v>
      </c>
      <c r="H4">
        <v>1</v>
      </c>
      <c r="J4" s="2">
        <f>10^(-0.828+0.6196*LOG10(G4)+0.3478*LOG10(F4)+0.7261*H4)</f>
        <v>13.49421631785623</v>
      </c>
      <c r="K4" s="3">
        <f>rate_rd*J4/calc_rd</f>
        <v>277.00428507886267</v>
      </c>
      <c r="N4" s="14">
        <v>277.00428507886267</v>
      </c>
      <c r="O4" s="3">
        <f>J4*rate_ss/calc_ss</f>
        <v>243.1150969749886</v>
      </c>
      <c r="P4" s="3" cm="1">
        <f t="array" ref="P4">J4*rate_snook/calc_snook</f>
        <v>240.86018127268579</v>
      </c>
    </row>
    <row r="5" spans="3:17" x14ac:dyDescent="0.25">
      <c r="C5">
        <v>4</v>
      </c>
      <c r="D5" t="s">
        <v>10</v>
      </c>
      <c r="E5" t="s">
        <v>11</v>
      </c>
      <c r="F5" t="s">
        <v>12</v>
      </c>
      <c r="G5" t="s">
        <v>12</v>
      </c>
      <c r="H5">
        <v>0</v>
      </c>
      <c r="J5" s="2" t="e">
        <f>(-0.828+0.6196*LOG10(G5)+0.3478*LOG10(F5)+0.7261*H5)*876</f>
        <v>#VALUE!</v>
      </c>
    </row>
    <row r="6" spans="3:17" x14ac:dyDescent="0.25">
      <c r="C6">
        <v>5</v>
      </c>
      <c r="D6" t="s">
        <v>13</v>
      </c>
      <c r="E6" t="s">
        <v>11</v>
      </c>
      <c r="F6" t="s">
        <v>12</v>
      </c>
      <c r="G6" t="s">
        <v>12</v>
      </c>
      <c r="H6">
        <v>0</v>
      </c>
      <c r="J6" s="2" t="e">
        <f>(-0.828+0.6196*LOG10(G6)+0.3478*LOG10(F6)+0.7261*H6)*876</f>
        <v>#VALUE!</v>
      </c>
    </row>
    <row r="7" spans="3:17" x14ac:dyDescent="0.25">
      <c r="C7">
        <v>9</v>
      </c>
      <c r="D7" t="s">
        <v>18</v>
      </c>
      <c r="E7" t="s">
        <v>15</v>
      </c>
      <c r="F7">
        <v>2.86958</v>
      </c>
      <c r="G7">
        <v>94</v>
      </c>
      <c r="H7">
        <v>1</v>
      </c>
      <c r="J7" s="2">
        <f>10^(-0.828+0.6196*LOG10(G7)+0.3478*LOG10(F7)+0.7261*H7)</f>
        <v>19.049309396957856</v>
      </c>
      <c r="K7" s="12">
        <f>rate_rd*J7/calc_rd</f>
        <v>391.03718263119299</v>
      </c>
      <c r="L7" s="42">
        <f>AVERAGE(K7:K10)</f>
        <v>248.26923107174207</v>
      </c>
      <c r="M7" s="11"/>
      <c r="N7" s="14">
        <v>391.03718263119299</v>
      </c>
      <c r="O7" s="3">
        <f>J7*rate_ss/calc_ss</f>
        <v>343.19701064964892</v>
      </c>
      <c r="P7" s="12" cm="1">
        <f t="array" ref="P7">J7*rate_snook/calc_snook</f>
        <v>340.01382565650596</v>
      </c>
      <c r="Q7" s="42">
        <f>AVERAGE(P7:P10)</f>
        <v>215.8745377651673</v>
      </c>
    </row>
    <row r="8" spans="3:17" x14ac:dyDescent="0.25">
      <c r="C8">
        <v>8</v>
      </c>
      <c r="D8" t="s">
        <v>17</v>
      </c>
      <c r="E8" t="s">
        <v>15</v>
      </c>
      <c r="F8">
        <v>3.7130800000000002</v>
      </c>
      <c r="G8">
        <v>35</v>
      </c>
      <c r="H8">
        <v>1</v>
      </c>
      <c r="J8" s="2">
        <f>10^(-0.828+0.6196*LOG10(G8)+0.3478*LOG10(F8)+0.7261*H8)</f>
        <v>11.296870545039976</v>
      </c>
      <c r="K8" s="12">
        <f>rate_rd*J8/calc_rd</f>
        <v>231.89798319865648</v>
      </c>
      <c r="L8" s="42"/>
      <c r="M8" s="11"/>
      <c r="N8" s="14">
        <v>231.89798319865648</v>
      </c>
      <c r="O8" s="3">
        <f>J8*rate_ss/calc_ss</f>
        <v>203.52717885788283</v>
      </c>
      <c r="P8" s="12" cm="1">
        <f t="array" ref="P8">J8*rate_snook/calc_snook</f>
        <v>201.63944487030884</v>
      </c>
      <c r="Q8" s="42"/>
    </row>
    <row r="9" spans="3:17" x14ac:dyDescent="0.25">
      <c r="C9">
        <v>7</v>
      </c>
      <c r="D9" t="s">
        <v>16</v>
      </c>
      <c r="E9" t="s">
        <v>15</v>
      </c>
      <c r="F9">
        <v>3.3526099999999999</v>
      </c>
      <c r="G9">
        <v>27</v>
      </c>
      <c r="H9">
        <v>1</v>
      </c>
      <c r="J9" s="2">
        <f>10^(-0.828+0.6196*LOG10(G9)+0.3478*LOG10(F9)+0.7261*H9)</f>
        <v>9.2832748374821232</v>
      </c>
      <c r="K9" s="12">
        <f>rate_rd*J9/calc_rd</f>
        <v>190.56363474361848</v>
      </c>
      <c r="L9" s="42"/>
      <c r="M9" s="11"/>
      <c r="N9" s="14">
        <v>190.56363474361848</v>
      </c>
      <c r="O9" s="3">
        <f>J9*rate_ss/calc_ss</f>
        <v>167.24974679511311</v>
      </c>
      <c r="P9" s="12" cm="1">
        <f t="array" ref="P9">J9*rate_snook/calc_snook</f>
        <v>165.69848944850222</v>
      </c>
      <c r="Q9" s="42"/>
    </row>
    <row r="10" spans="3:17" x14ac:dyDescent="0.25">
      <c r="C10">
        <v>6</v>
      </c>
      <c r="D10" t="s">
        <v>14</v>
      </c>
      <c r="E10" t="s">
        <v>15</v>
      </c>
      <c r="F10">
        <v>3.2417899999999999</v>
      </c>
      <c r="G10">
        <v>25</v>
      </c>
      <c r="H10">
        <v>1</v>
      </c>
      <c r="J10" s="2">
        <f>10^(-0.828+0.6196*LOG10(G10)+0.3478*LOG10(F10)+0.7261*H10)</f>
        <v>8.7481175486322247</v>
      </c>
      <c r="K10" s="12">
        <f>rate_rd*J10/calc_rd</f>
        <v>179.57812371350042</v>
      </c>
      <c r="L10" s="42"/>
      <c r="M10" s="11"/>
      <c r="N10" s="14">
        <v>179.57812371350042</v>
      </c>
      <c r="O10" s="3">
        <f>J10*rate_ss/calc_ss</f>
        <v>157.60822237376129</v>
      </c>
      <c r="P10" s="12" cm="1">
        <f t="array" ref="P10">J10*rate_snook/calc_snook</f>
        <v>156.14639108535226</v>
      </c>
      <c r="Q10" s="42"/>
    </row>
    <row r="11" spans="3:17" x14ac:dyDescent="0.25">
      <c r="C11">
        <v>10</v>
      </c>
      <c r="D11" t="s">
        <v>19</v>
      </c>
      <c r="E11" t="s">
        <v>20</v>
      </c>
      <c r="F11">
        <v>2.1778</v>
      </c>
      <c r="G11" t="s">
        <v>12</v>
      </c>
      <c r="H11">
        <v>0</v>
      </c>
      <c r="J11" s="2" t="e">
        <f>(-0.828+0.6196*LOG10(G11)+0.3478*LOG10(F11)+0.7261*H11)*876</f>
        <v>#VALUE!</v>
      </c>
    </row>
    <row r="12" spans="3:17" x14ac:dyDescent="0.25">
      <c r="C12">
        <v>13</v>
      </c>
      <c r="D12" t="s">
        <v>23</v>
      </c>
      <c r="E12" t="s">
        <v>20</v>
      </c>
      <c r="F12">
        <v>2.1778</v>
      </c>
      <c r="G12" t="s">
        <v>12</v>
      </c>
      <c r="H12">
        <v>0</v>
      </c>
      <c r="J12" s="2" t="e">
        <f>(-0.828+0.6196*LOG10(G12)+0.3478*LOG10(F12)+0.7261*H12)*876</f>
        <v>#VALUE!</v>
      </c>
    </row>
    <row r="13" spans="3:17" x14ac:dyDescent="0.25">
      <c r="C13">
        <v>12</v>
      </c>
      <c r="D13" t="s">
        <v>22</v>
      </c>
      <c r="E13" t="s">
        <v>20</v>
      </c>
      <c r="F13">
        <v>2.4799899999999999</v>
      </c>
      <c r="G13">
        <v>50</v>
      </c>
      <c r="H13">
        <v>0</v>
      </c>
      <c r="J13" s="2">
        <f>10^(-0.828+0.6196*LOG10(G13)+0.3478*LOG10(F13)+0.7261*H13)</f>
        <v>2.300760963639906</v>
      </c>
      <c r="K13" s="12">
        <f>rate_rd*J13/calc_rd</f>
        <v>47.22917069493635</v>
      </c>
      <c r="L13" s="42">
        <f>AVERAGE(K13:K14)</f>
        <v>37.561284365409598</v>
      </c>
      <c r="M13" s="11"/>
      <c r="N13" s="14">
        <v>47.22917069493635</v>
      </c>
      <c r="O13" s="3">
        <f>J13*rate_ss/calc_ss</f>
        <v>41.451071452843401</v>
      </c>
      <c r="P13" s="12" cm="1">
        <f t="array" ref="P13">J13*rate_snook/calc_snook</f>
        <v>41.066608813298195</v>
      </c>
      <c r="Q13" s="42">
        <f>AVERAGE(P13:P14)</f>
        <v>32.660208698619172</v>
      </c>
    </row>
    <row r="14" spans="3:17" x14ac:dyDescent="0.25">
      <c r="C14">
        <v>11</v>
      </c>
      <c r="D14" t="s">
        <v>21</v>
      </c>
      <c r="E14" t="s">
        <v>20</v>
      </c>
      <c r="F14">
        <v>1.87561</v>
      </c>
      <c r="G14">
        <v>25</v>
      </c>
      <c r="H14">
        <v>0</v>
      </c>
      <c r="J14" s="2">
        <f>10^(-0.828+0.6196*LOG10(G14)+0.3478*LOG10(F14)+0.7261*H14)</f>
        <v>1.3588221093009769</v>
      </c>
      <c r="K14" s="12">
        <f>rate_rd*J14/calc_rd</f>
        <v>27.89339803588285</v>
      </c>
      <c r="L14" s="42"/>
      <c r="M14" s="11"/>
      <c r="N14" s="14">
        <v>27.89339803588285</v>
      </c>
      <c r="O14" s="3">
        <f>J14*rate_ss/calc_ss</f>
        <v>24.480870996363791</v>
      </c>
      <c r="P14" s="12" cm="1">
        <f t="array" ref="P14">J14*rate_snook/calc_snook</f>
        <v>24.253808583940142</v>
      </c>
      <c r="Q14" s="42"/>
    </row>
    <row r="15" spans="3:17" x14ac:dyDescent="0.25">
      <c r="C15">
        <v>14</v>
      </c>
      <c r="D15" t="s">
        <v>24</v>
      </c>
      <c r="E15" t="s">
        <v>25</v>
      </c>
      <c r="F15">
        <v>1.5192099999999999</v>
      </c>
      <c r="G15" t="s">
        <v>12</v>
      </c>
      <c r="H15">
        <v>1</v>
      </c>
      <c r="J15" s="2" t="e">
        <f>(-0.828+0.6196*LOG10(G15)+0.3478*LOG10(F15)+0.7261*H15)*876</f>
        <v>#VALUE!</v>
      </c>
      <c r="L15" s="42">
        <f>AVERAGE(K15:K17)</f>
        <v>113.13559036623774</v>
      </c>
      <c r="M15" s="11"/>
      <c r="Q15" s="42">
        <f>AVERAGE(P15:P17)</f>
        <v>98.373419733367484</v>
      </c>
    </row>
    <row r="16" spans="3:17" x14ac:dyDescent="0.25">
      <c r="C16">
        <v>16</v>
      </c>
      <c r="D16" t="s">
        <v>27</v>
      </c>
      <c r="E16" t="s">
        <v>25</v>
      </c>
      <c r="F16">
        <v>3.39567</v>
      </c>
      <c r="G16">
        <v>12</v>
      </c>
      <c r="H16">
        <v>1</v>
      </c>
      <c r="J16" s="2">
        <f>10^(-0.828+0.6196*LOG10(G16)+0.3478*LOG10(F16)+0.7261*H16)</f>
        <v>5.6417856416837271</v>
      </c>
      <c r="K16" s="12">
        <f>rate_rd*J16/calc_rd</f>
        <v>115.81249043524068</v>
      </c>
      <c r="L16" s="42"/>
      <c r="M16" s="11"/>
      <c r="N16" s="14">
        <v>115.81249043524068</v>
      </c>
      <c r="O16" s="3">
        <f>J16*rate_ss/calc_ss</f>
        <v>101.64378805570671</v>
      </c>
      <c r="P16" s="12" cm="1">
        <f t="array" ref="P16">J16*rate_snook/calc_snook</f>
        <v>100.70103223107796</v>
      </c>
      <c r="Q16" s="42"/>
    </row>
    <row r="17" spans="3:17" x14ac:dyDescent="0.25">
      <c r="C17">
        <v>17</v>
      </c>
      <c r="D17" t="s">
        <v>28</v>
      </c>
      <c r="E17" t="s">
        <v>25</v>
      </c>
      <c r="F17">
        <v>1.1929000000000001</v>
      </c>
      <c r="G17">
        <v>20</v>
      </c>
      <c r="H17">
        <v>1</v>
      </c>
      <c r="J17" s="2">
        <f>10^(-0.828+0.6196*LOG10(G17)+0.3478*LOG10(F17)+0.7261*H17)</f>
        <v>5.3809761846594366</v>
      </c>
      <c r="K17" s="12">
        <f>rate_rd*J17/calc_rd</f>
        <v>110.4586902972348</v>
      </c>
      <c r="L17" s="42"/>
      <c r="M17" s="11"/>
      <c r="N17" s="14">
        <v>110.4586902972348</v>
      </c>
      <c r="O17" s="3">
        <f>J17*rate_ss/calc_ss</f>
        <v>96.9449811785299</v>
      </c>
      <c r="P17" s="12" cm="1">
        <f t="array" ref="P17">J17*rate_snook/calc_snook</f>
        <v>96.045807235657023</v>
      </c>
      <c r="Q17" s="42"/>
    </row>
    <row r="18" spans="3:17" x14ac:dyDescent="0.25">
      <c r="C18">
        <v>15</v>
      </c>
      <c r="D18" t="s">
        <v>26</v>
      </c>
      <c r="E18" t="s">
        <v>25</v>
      </c>
      <c r="F18">
        <v>2.9023750000000001</v>
      </c>
      <c r="G18">
        <v>10</v>
      </c>
      <c r="H18">
        <v>1</v>
      </c>
      <c r="J18" s="2">
        <f>10^(-0.828+0.6196*LOG10(G18)+0.3478*LOG10(F18)+0.7261*H18)</f>
        <v>4.7713983477529531</v>
      </c>
      <c r="K18" s="3">
        <f>rate_rd*J18/calc_rd</f>
        <v>97.945501762620765</v>
      </c>
      <c r="N18" s="14">
        <v>97.945501762620765</v>
      </c>
      <c r="O18" s="3">
        <f>J18*rate_ss/calc_ss</f>
        <v>85.962677987108464</v>
      </c>
      <c r="P18" s="3" cm="1">
        <f t="array" ref="P18">J18*rate_snook/calc_snook</f>
        <v>85.165365953355689</v>
      </c>
    </row>
    <row r="19" spans="3:17" x14ac:dyDescent="0.25">
      <c r="C19">
        <v>18</v>
      </c>
      <c r="D19" t="s">
        <v>29</v>
      </c>
      <c r="E19" t="s">
        <v>30</v>
      </c>
      <c r="F19">
        <v>1.475535</v>
      </c>
      <c r="G19">
        <v>35</v>
      </c>
      <c r="H19">
        <v>0</v>
      </c>
      <c r="J19" s="2">
        <f>10^(-0.828+0.6196*LOG10(G19)+0.3478*LOG10(F19)+0.7261*H19)</f>
        <v>1.5398031430448871</v>
      </c>
      <c r="K19" s="3">
        <f>rate_rd*J19/calc_rd</f>
        <v>31.608509805562093</v>
      </c>
      <c r="N19" s="14">
        <v>31.608509805562093</v>
      </c>
      <c r="O19" s="3">
        <f>J19*rate_ss/calc_ss</f>
        <v>27.741469502633652</v>
      </c>
      <c r="P19" s="3" cm="1">
        <f t="array" ref="P19">J19*rate_snook/calc_snook</f>
        <v>27.484164728208725</v>
      </c>
    </row>
    <row r="20" spans="3:17" x14ac:dyDescent="0.25">
      <c r="C20">
        <v>19</v>
      </c>
      <c r="D20" t="s">
        <v>31</v>
      </c>
      <c r="E20" t="s">
        <v>32</v>
      </c>
      <c r="F20" t="s">
        <v>12</v>
      </c>
      <c r="G20" t="s">
        <v>12</v>
      </c>
      <c r="H20">
        <v>0</v>
      </c>
      <c r="J20" s="2" t="e">
        <f>(-0.828+0.6196*LOG10(G20)+0.3478*LOG10(F20)+0.7261*H20)*876</f>
        <v>#VALUE!</v>
      </c>
    </row>
    <row r="21" spans="3:17" x14ac:dyDescent="0.25">
      <c r="C21">
        <v>20</v>
      </c>
      <c r="D21" t="s">
        <v>33</v>
      </c>
      <c r="E21" t="s">
        <v>32</v>
      </c>
      <c r="F21" t="s">
        <v>12</v>
      </c>
      <c r="G21" t="s">
        <v>12</v>
      </c>
      <c r="H21">
        <v>0</v>
      </c>
      <c r="J21" s="2" t="e">
        <f>(-0.828+0.6196*LOG10(G21)+0.3478*LOG10(F21)+0.7261*H21)*876</f>
        <v>#VALUE!</v>
      </c>
    </row>
    <row r="22" spans="3:17" x14ac:dyDescent="0.25">
      <c r="C22">
        <v>21</v>
      </c>
      <c r="D22" t="s">
        <v>34</v>
      </c>
      <c r="E22" t="s">
        <v>35</v>
      </c>
      <c r="F22">
        <v>3.4132799999999999</v>
      </c>
      <c r="G22">
        <v>75</v>
      </c>
      <c r="H22">
        <v>1</v>
      </c>
      <c r="J22" s="2">
        <f>10^(-0.828+0.6196*LOG10(G22)+0.3478*LOG10(F22)+0.7261*H22)</f>
        <v>17.592402435732051</v>
      </c>
      <c r="K22" s="3">
        <f>rate_rd*J22/calc_rd</f>
        <v>361.13033500738925</v>
      </c>
      <c r="N22" s="14">
        <v>361.13033500738925</v>
      </c>
      <c r="O22" s="3">
        <f>J22*rate_ss/calc_ss</f>
        <v>316.94901900501691</v>
      </c>
      <c r="P22" s="3" cm="1">
        <f t="array" ref="P22">J22*rate_snook/calc_snook</f>
        <v>314.00928663678224</v>
      </c>
    </row>
    <row r="23" spans="3:17" x14ac:dyDescent="0.25">
      <c r="C23">
        <v>22</v>
      </c>
      <c r="D23" t="s">
        <v>36</v>
      </c>
      <c r="E23" t="s">
        <v>37</v>
      </c>
      <c r="F23">
        <v>1.137534</v>
      </c>
      <c r="G23" t="s">
        <v>12</v>
      </c>
      <c r="H23">
        <v>0</v>
      </c>
      <c r="J23" s="2" t="e">
        <f>(-0.828+0.6196*LOG10(G23)+0.3478*LOG10(F23)+0.7261*H23)*876</f>
        <v>#VALUE!</v>
      </c>
      <c r="L23" s="42">
        <f>AVERAGE(K23:K30)</f>
        <v>73.278808750555243</v>
      </c>
      <c r="M23" s="11"/>
      <c r="Q23" s="42">
        <f>AVERAGE(P23:P30)</f>
        <v>63.717235110930851</v>
      </c>
    </row>
    <row r="24" spans="3:17" x14ac:dyDescent="0.25">
      <c r="C24">
        <v>24</v>
      </c>
      <c r="D24" t="s">
        <v>39</v>
      </c>
      <c r="E24" t="s">
        <v>37</v>
      </c>
      <c r="F24">
        <v>1.322841333</v>
      </c>
      <c r="G24" t="s">
        <v>12</v>
      </c>
      <c r="H24">
        <v>0</v>
      </c>
      <c r="J24" s="2" t="e">
        <f>(-0.828+0.6196*LOG10(G24)+0.3478*LOG10(F24)+0.7261*H24)*876</f>
        <v>#VALUE!</v>
      </c>
      <c r="L24" s="42"/>
      <c r="M24" s="11"/>
      <c r="Q24" s="42"/>
    </row>
    <row r="25" spans="3:17" x14ac:dyDescent="0.25">
      <c r="C25">
        <v>25</v>
      </c>
      <c r="D25" t="s">
        <v>40</v>
      </c>
      <c r="E25" t="s">
        <v>37</v>
      </c>
      <c r="F25">
        <v>1.322841333</v>
      </c>
      <c r="G25" t="s">
        <v>12</v>
      </c>
      <c r="H25">
        <v>0</v>
      </c>
      <c r="J25" s="2" t="e">
        <f>(-0.828+0.6196*LOG10(G25)+0.3478*LOG10(F25)+0.7261*H25)*876</f>
        <v>#VALUE!</v>
      </c>
      <c r="L25" s="42"/>
      <c r="M25" s="11"/>
      <c r="Q25" s="42"/>
    </row>
    <row r="26" spans="3:17" x14ac:dyDescent="0.25">
      <c r="C26">
        <v>26</v>
      </c>
      <c r="D26" t="s">
        <v>41</v>
      </c>
      <c r="E26" t="s">
        <v>37</v>
      </c>
      <c r="F26">
        <v>1.322841333</v>
      </c>
      <c r="G26" t="s">
        <v>12</v>
      </c>
      <c r="H26">
        <v>0</v>
      </c>
      <c r="J26" s="2" t="e">
        <f>(-0.828+0.6196*LOG10(G26)+0.3478*LOG10(F26)+0.7261*H26)*876</f>
        <v>#VALUE!</v>
      </c>
      <c r="L26" s="42"/>
      <c r="M26" s="11"/>
      <c r="Q26" s="42"/>
    </row>
    <row r="27" spans="3:17" x14ac:dyDescent="0.25">
      <c r="C27">
        <v>28</v>
      </c>
      <c r="D27" t="s">
        <v>43</v>
      </c>
      <c r="E27" t="s">
        <v>37</v>
      </c>
      <c r="F27">
        <v>1.322841333</v>
      </c>
      <c r="G27" t="s">
        <v>12</v>
      </c>
      <c r="H27">
        <v>0</v>
      </c>
      <c r="J27" s="2" t="e">
        <f>(-0.828+0.6196*LOG10(G27)+0.3478*LOG10(F27)+0.7261*H27)*876</f>
        <v>#VALUE!</v>
      </c>
      <c r="L27" s="42"/>
      <c r="M27" s="11"/>
      <c r="Q27" s="42"/>
    </row>
    <row r="28" spans="3:17" x14ac:dyDescent="0.25">
      <c r="C28">
        <v>23</v>
      </c>
      <c r="D28" t="s">
        <v>38</v>
      </c>
      <c r="E28" t="s">
        <v>37</v>
      </c>
      <c r="F28">
        <v>1.2675399999999999</v>
      </c>
      <c r="G28">
        <v>10.4</v>
      </c>
      <c r="H28">
        <v>0</v>
      </c>
      <c r="J28" s="2">
        <f>10^(-0.828+0.6196*LOG10(G28)+0.3478*LOG10(F28)+0.7261*H28)</f>
        <v>0.6885950984910868</v>
      </c>
      <c r="K28" s="12">
        <f>rate_rd*J28/calc_rd</f>
        <v>14.135225675457024</v>
      </c>
      <c r="L28" s="42"/>
      <c r="M28" s="11"/>
      <c r="N28" s="14">
        <v>14.135225675457024</v>
      </c>
      <c r="O28" s="3">
        <f>J28*rate_ss/calc_ss</f>
        <v>12.405897475101227</v>
      </c>
      <c r="P28" s="12" cm="1">
        <f t="array" ref="P28">J28*rate_snook/calc_snook</f>
        <v>12.290831593278831</v>
      </c>
      <c r="Q28" s="42"/>
    </row>
    <row r="29" spans="3:17" x14ac:dyDescent="0.25">
      <c r="C29">
        <v>27</v>
      </c>
      <c r="D29" t="s">
        <v>42</v>
      </c>
      <c r="E29" t="s">
        <v>37</v>
      </c>
      <c r="F29">
        <v>1.56345</v>
      </c>
      <c r="G29">
        <v>3.65</v>
      </c>
      <c r="H29">
        <v>0</v>
      </c>
      <c r="J29" s="2">
        <f>10^(-0.828+0.6196*LOG10(G29)+0.3478*LOG10(F29)+0.7261*H29)</f>
        <v>0.38716765933146408</v>
      </c>
      <c r="K29" s="12">
        <f>rate_rd*J29/calc_rd</f>
        <v>7.9476346126787725</v>
      </c>
      <c r="L29" s="42"/>
      <c r="M29" s="11"/>
      <c r="N29" s="14">
        <v>7.9476346126787725</v>
      </c>
      <c r="O29" s="3">
        <f>J29*rate_ss/calc_ss</f>
        <v>6.9753071113433647</v>
      </c>
      <c r="P29" s="12" cm="1">
        <f t="array" ref="P29">J29*rate_snook/calc_snook</f>
        <v>6.9106104728809221</v>
      </c>
      <c r="Q29" s="42"/>
    </row>
    <row r="30" spans="3:17" x14ac:dyDescent="0.25">
      <c r="C30">
        <v>29</v>
      </c>
      <c r="D30" t="s">
        <v>44</v>
      </c>
      <c r="E30" t="s">
        <v>45</v>
      </c>
      <c r="F30">
        <v>0.89915100000000003</v>
      </c>
      <c r="G30">
        <v>60</v>
      </c>
      <c r="H30">
        <v>1</v>
      </c>
      <c r="J30" s="2">
        <f>10^(-0.828+0.6196*LOG10(G30)+0.3478*LOG10(F30)+0.7261*H30)</f>
        <v>9.6335311057718744</v>
      </c>
      <c r="K30" s="12">
        <f>rate_rd*J30/calc_rd</f>
        <v>197.75356596352992</v>
      </c>
      <c r="L30" s="42"/>
      <c r="M30" s="11"/>
      <c r="N30" s="14">
        <v>197.75356596352992</v>
      </c>
      <c r="O30" s="3">
        <f>J30*rate_ss/calc_ss</f>
        <v>173.56004927030631</v>
      </c>
      <c r="P30" s="12" cm="1">
        <f t="array" ref="P30">J30*rate_snook/calc_snook</f>
        <v>171.95026326663279</v>
      </c>
      <c r="Q30" s="42"/>
    </row>
    <row r="31" spans="3:17" x14ac:dyDescent="0.25">
      <c r="C31">
        <v>30</v>
      </c>
      <c r="D31" t="s">
        <v>46</v>
      </c>
      <c r="E31" t="s">
        <v>47</v>
      </c>
      <c r="F31">
        <v>0.40723599999999999</v>
      </c>
      <c r="G31" t="s">
        <v>12</v>
      </c>
      <c r="H31">
        <v>0</v>
      </c>
      <c r="J31" s="2" t="e">
        <f>(-0.828+0.6196*LOG10(G31)+0.3478*LOG10(F31)+0.7261*H31)*876</f>
        <v>#VALUE!</v>
      </c>
    </row>
    <row r="32" spans="3:17" x14ac:dyDescent="0.25">
      <c r="C32">
        <v>31</v>
      </c>
      <c r="D32" t="s">
        <v>48</v>
      </c>
      <c r="E32" t="s">
        <v>47</v>
      </c>
      <c r="F32">
        <v>1.8828100000000001</v>
      </c>
      <c r="G32">
        <v>30</v>
      </c>
      <c r="H32">
        <v>0</v>
      </c>
      <c r="J32" s="2">
        <f>10^(-0.828+0.6196*LOG10(G32)+0.3478*LOG10(F32)+0.7261*H32)</f>
        <v>1.5233581795720699</v>
      </c>
      <c r="K32" s="3">
        <f>rate_rd*J32/calc_rd</f>
        <v>31.270933673489282</v>
      </c>
      <c r="N32" s="14">
        <v>31.270933673489282</v>
      </c>
      <c r="O32" s="3">
        <f>J32*rate_ss/calc_ss</f>
        <v>27.445193024232033</v>
      </c>
      <c r="P32" s="3" cm="1">
        <f t="array" ref="P32">J32*rate_snook/calc_snook</f>
        <v>27.190636242390386</v>
      </c>
    </row>
    <row r="33" spans="3:17" x14ac:dyDescent="0.25">
      <c r="C33">
        <v>33</v>
      </c>
      <c r="D33" t="s">
        <v>51</v>
      </c>
      <c r="E33" t="s">
        <v>50</v>
      </c>
      <c r="F33">
        <v>2.2475575000000001</v>
      </c>
      <c r="G33" t="s">
        <v>12</v>
      </c>
      <c r="H33">
        <v>1</v>
      </c>
      <c r="J33" s="2" t="e">
        <f>(-0.828+0.6196*LOG10(G33)+0.3478*LOG10(F33)+0.7261*H33)*876</f>
        <v>#VALUE!</v>
      </c>
    </row>
    <row r="34" spans="3:17" x14ac:dyDescent="0.25">
      <c r="C34">
        <v>34</v>
      </c>
      <c r="D34" t="s">
        <v>52</v>
      </c>
      <c r="E34" t="s">
        <v>50</v>
      </c>
      <c r="F34">
        <v>2.1895487500000002</v>
      </c>
      <c r="G34" t="s">
        <v>12</v>
      </c>
      <c r="H34">
        <v>1</v>
      </c>
      <c r="J34" s="2" t="e">
        <f>(-0.828+0.6196*LOG10(G34)+0.3478*LOG10(F34)+0.7261*H34)*876</f>
        <v>#VALUE!</v>
      </c>
    </row>
    <row r="35" spans="3:17" x14ac:dyDescent="0.25">
      <c r="C35">
        <v>32</v>
      </c>
      <c r="D35" t="s">
        <v>49</v>
      </c>
      <c r="E35" t="s">
        <v>50</v>
      </c>
      <c r="F35">
        <v>2.1315400000000002</v>
      </c>
      <c r="G35">
        <v>15</v>
      </c>
      <c r="H35">
        <v>1</v>
      </c>
      <c r="J35" s="2">
        <f>10^(-0.828+0.6196*LOG10(G35)+0.3478*LOG10(F35)+0.7261*H35)</f>
        <v>5.5096719178206897</v>
      </c>
      <c r="K35" s="3">
        <f>rate_rd*J35/calc_rd</f>
        <v>113.10050874132332</v>
      </c>
      <c r="N35" s="14">
        <v>113.10050874132332</v>
      </c>
      <c r="O35" s="3">
        <f>J35*rate_ss/calc_ss</f>
        <v>99.263594939476022</v>
      </c>
      <c r="P35" s="3" cm="1">
        <f t="array" ref="P35">J35*rate_snook/calc_snook</f>
        <v>98.342915632920736</v>
      </c>
    </row>
    <row r="36" spans="3:17" x14ac:dyDescent="0.25">
      <c r="C36">
        <v>35</v>
      </c>
      <c r="D36" t="s">
        <v>53</v>
      </c>
      <c r="E36" t="s">
        <v>54</v>
      </c>
      <c r="F36">
        <v>2.2794949999999998</v>
      </c>
      <c r="G36">
        <v>50</v>
      </c>
      <c r="H36">
        <v>1</v>
      </c>
      <c r="J36" s="2">
        <f>10^(-0.828+0.6196*LOG10(G36)+0.3478*LOG10(F36)+0.7261*H36)</f>
        <v>11.891539835279319</v>
      </c>
      <c r="K36" s="12">
        <f>rate_rd*J36/calc_rd</f>
        <v>244.10513459752138</v>
      </c>
      <c r="L36" s="42">
        <f>AVERAGE(K36:K38)</f>
        <v>173.44867716226904</v>
      </c>
      <c r="M36" s="11"/>
      <c r="N36" s="14">
        <v>244.10513459752138</v>
      </c>
      <c r="O36" s="3">
        <f>J36*rate_ss/calc_ss</f>
        <v>214.24088603132421</v>
      </c>
      <c r="P36" s="12" cm="1">
        <f t="array" ref="P36">J36*rate_snook/calc_snook</f>
        <v>212.25378138830402</v>
      </c>
      <c r="Q36" s="42">
        <f>AVERAGE(P36:P38)</f>
        <v>150.8167276579056</v>
      </c>
    </row>
    <row r="37" spans="3:17" x14ac:dyDescent="0.25">
      <c r="C37">
        <v>36</v>
      </c>
      <c r="D37" t="s">
        <v>55</v>
      </c>
      <c r="E37" t="s">
        <v>54</v>
      </c>
      <c r="F37">
        <v>1.90961</v>
      </c>
      <c r="G37">
        <v>30</v>
      </c>
      <c r="H37">
        <v>1</v>
      </c>
      <c r="J37" s="2">
        <f>10^(-0.828+0.6196*LOG10(G37)+0.3478*LOG10(F37)+0.7261*H37)</f>
        <v>8.1477348840362538</v>
      </c>
      <c r="K37" s="12">
        <f>rate_rd*J37/calc_rd</f>
        <v>167.2536902775193</v>
      </c>
      <c r="L37" s="42"/>
      <c r="M37" s="11"/>
      <c r="N37" s="14">
        <v>167.2536902775193</v>
      </c>
      <c r="O37" s="3">
        <f>J37*rate_ss/calc_ss</f>
        <v>146.79158165249115</v>
      </c>
      <c r="P37" s="12" cm="1">
        <f t="array" ref="P37">J37*rate_snook/calc_snook</f>
        <v>145.43007573799784</v>
      </c>
      <c r="Q37" s="42"/>
    </row>
    <row r="38" spans="3:17" x14ac:dyDescent="0.25">
      <c r="C38">
        <v>37</v>
      </c>
      <c r="D38" t="s">
        <v>56</v>
      </c>
      <c r="E38" t="s">
        <v>54</v>
      </c>
      <c r="F38">
        <v>1.9161699999999999</v>
      </c>
      <c r="G38">
        <v>15</v>
      </c>
      <c r="H38">
        <v>1</v>
      </c>
      <c r="J38" s="2">
        <f>10^(-0.828+0.6196*LOG10(G38)+0.3478*LOG10(F38)+0.7261*H38)</f>
        <v>5.3092931088750559</v>
      </c>
      <c r="K38" s="12">
        <f>rate_rd*J38/calc_rd</f>
        <v>108.98720661176644</v>
      </c>
      <c r="L38" s="42"/>
      <c r="M38" s="11"/>
      <c r="N38" s="14">
        <v>108.98720661176644</v>
      </c>
      <c r="O38" s="3">
        <f>J38*rate_ss/calc_ss</f>
        <v>95.653521377509463</v>
      </c>
      <c r="P38" s="12" cm="1">
        <f t="array" ref="P38">J38*rate_snook/calc_snook</f>
        <v>94.766325847414961</v>
      </c>
      <c r="Q38" s="42"/>
    </row>
    <row r="39" spans="3:17" x14ac:dyDescent="0.25">
      <c r="C39">
        <v>38</v>
      </c>
      <c r="D39" t="s">
        <v>57</v>
      </c>
      <c r="E39" t="s">
        <v>58</v>
      </c>
      <c r="F39" t="s">
        <v>12</v>
      </c>
      <c r="G39" t="s">
        <v>12</v>
      </c>
      <c r="H39">
        <v>0</v>
      </c>
      <c r="J39" s="2" t="e">
        <f t="shared" ref="J39:J49" si="0">(-0.828+0.6196*LOG10(G39)+0.3478*LOG10(F39)+0.7261*H39)*876</f>
        <v>#VALUE!</v>
      </c>
    </row>
    <row r="40" spans="3:17" x14ac:dyDescent="0.25">
      <c r="C40">
        <v>39</v>
      </c>
      <c r="D40" t="s">
        <v>59</v>
      </c>
      <c r="E40" t="s">
        <v>58</v>
      </c>
      <c r="F40" t="s">
        <v>12</v>
      </c>
      <c r="G40" t="s">
        <v>12</v>
      </c>
      <c r="H40">
        <v>0</v>
      </c>
      <c r="J40" s="2" t="e">
        <f t="shared" si="0"/>
        <v>#VALUE!</v>
      </c>
    </row>
    <row r="41" spans="3:17" x14ac:dyDescent="0.25">
      <c r="C41">
        <v>42</v>
      </c>
      <c r="D41" t="s">
        <v>63</v>
      </c>
      <c r="E41" t="s">
        <v>61</v>
      </c>
      <c r="F41">
        <v>0.72786252200000001</v>
      </c>
      <c r="G41" t="s">
        <v>12</v>
      </c>
      <c r="H41">
        <v>0</v>
      </c>
      <c r="J41" s="2" t="e">
        <f t="shared" si="0"/>
        <v>#VALUE!</v>
      </c>
    </row>
    <row r="42" spans="3:17" x14ac:dyDescent="0.25">
      <c r="C42">
        <v>43</v>
      </c>
      <c r="D42" t="s">
        <v>64</v>
      </c>
      <c r="E42" t="s">
        <v>61</v>
      </c>
      <c r="F42">
        <v>0.72786252200000001</v>
      </c>
      <c r="G42" t="s">
        <v>12</v>
      </c>
      <c r="H42">
        <v>0</v>
      </c>
      <c r="J42" s="2" t="e">
        <f t="shared" si="0"/>
        <v>#VALUE!</v>
      </c>
    </row>
    <row r="43" spans="3:17" x14ac:dyDescent="0.25">
      <c r="C43">
        <v>45</v>
      </c>
      <c r="D43" t="s">
        <v>66</v>
      </c>
      <c r="E43" t="s">
        <v>61</v>
      </c>
      <c r="F43" t="s">
        <v>12</v>
      </c>
      <c r="G43" t="s">
        <v>12</v>
      </c>
      <c r="H43">
        <v>0</v>
      </c>
      <c r="J43" s="2" t="e">
        <f t="shared" si="0"/>
        <v>#VALUE!</v>
      </c>
    </row>
    <row r="44" spans="3:17" x14ac:dyDescent="0.25">
      <c r="C44">
        <v>46</v>
      </c>
      <c r="D44" t="s">
        <v>67</v>
      </c>
      <c r="E44" t="s">
        <v>61</v>
      </c>
      <c r="F44" t="s">
        <v>12</v>
      </c>
      <c r="G44" t="s">
        <v>12</v>
      </c>
      <c r="H44">
        <v>0</v>
      </c>
      <c r="J44" s="2" t="e">
        <f t="shared" si="0"/>
        <v>#VALUE!</v>
      </c>
    </row>
    <row r="45" spans="3:17" x14ac:dyDescent="0.25">
      <c r="C45">
        <v>48</v>
      </c>
      <c r="D45" t="s">
        <v>69</v>
      </c>
      <c r="E45" t="s">
        <v>61</v>
      </c>
      <c r="F45" t="s">
        <v>12</v>
      </c>
      <c r="G45" t="s">
        <v>12</v>
      </c>
      <c r="H45">
        <v>0</v>
      </c>
      <c r="J45" s="2" t="e">
        <f t="shared" si="0"/>
        <v>#VALUE!</v>
      </c>
    </row>
    <row r="46" spans="3:17" x14ac:dyDescent="0.25">
      <c r="C46">
        <v>49</v>
      </c>
      <c r="D46" t="s">
        <v>70</v>
      </c>
      <c r="E46" t="s">
        <v>61</v>
      </c>
      <c r="F46" t="s">
        <v>12</v>
      </c>
      <c r="G46" t="s">
        <v>12</v>
      </c>
      <c r="H46">
        <v>0</v>
      </c>
      <c r="J46" s="2" t="e">
        <f t="shared" si="0"/>
        <v>#VALUE!</v>
      </c>
    </row>
    <row r="47" spans="3:17" x14ac:dyDescent="0.25">
      <c r="C47">
        <v>50</v>
      </c>
      <c r="D47" t="s">
        <v>71</v>
      </c>
      <c r="E47" t="s">
        <v>61</v>
      </c>
      <c r="F47" t="s">
        <v>12</v>
      </c>
      <c r="G47" t="s">
        <v>12</v>
      </c>
      <c r="H47">
        <v>0</v>
      </c>
      <c r="J47" s="2" t="e">
        <f t="shared" si="0"/>
        <v>#VALUE!</v>
      </c>
    </row>
    <row r="48" spans="3:17" x14ac:dyDescent="0.25">
      <c r="C48">
        <v>51</v>
      </c>
      <c r="D48" t="s">
        <v>72</v>
      </c>
      <c r="E48" t="s">
        <v>61</v>
      </c>
      <c r="F48" t="s">
        <v>12</v>
      </c>
      <c r="G48" t="s">
        <v>12</v>
      </c>
      <c r="H48">
        <v>0</v>
      </c>
      <c r="J48" s="2" t="e">
        <f t="shared" si="0"/>
        <v>#VALUE!</v>
      </c>
    </row>
    <row r="49" spans="3:17" x14ac:dyDescent="0.25">
      <c r="C49">
        <v>52</v>
      </c>
      <c r="D49" t="s">
        <v>73</v>
      </c>
      <c r="E49" t="s">
        <v>61</v>
      </c>
      <c r="F49" t="s">
        <v>12</v>
      </c>
      <c r="G49">
        <v>7.5</v>
      </c>
      <c r="H49">
        <v>0</v>
      </c>
      <c r="J49" s="2" t="e">
        <f t="shared" si="0"/>
        <v>#VALUE!</v>
      </c>
    </row>
    <row r="50" spans="3:17" x14ac:dyDescent="0.25">
      <c r="C50">
        <v>47</v>
      </c>
      <c r="D50" t="s">
        <v>68</v>
      </c>
      <c r="E50" t="s">
        <v>61</v>
      </c>
      <c r="F50">
        <v>1.8251900000000001</v>
      </c>
      <c r="G50">
        <v>30</v>
      </c>
      <c r="H50">
        <v>0</v>
      </c>
      <c r="J50" s="2">
        <f t="shared" ref="J50:J60" si="1">10^(-0.828+0.6196*LOG10(G50)+0.3478*LOG10(F50)+0.7261*H50)</f>
        <v>1.5069792758112244</v>
      </c>
      <c r="K50" s="12">
        <f t="shared" ref="K50:K60" si="2">rate_rd*J50/calc_rd</f>
        <v>30.934713590767998</v>
      </c>
      <c r="L50" s="42">
        <f>AVERAGE(K50:K54)</f>
        <v>20.519521017605431</v>
      </c>
      <c r="M50" s="11"/>
      <c r="N50" s="14">
        <v>30.934713590767998</v>
      </c>
      <c r="O50" s="3">
        <f t="shared" ref="O50:O60" si="3">J50*rate_ss/calc_ss</f>
        <v>27.150106693735552</v>
      </c>
      <c r="P50" s="12" cm="1">
        <f t="array" ref="P50">J50*rate_snook/calc_snook</f>
        <v>26.898286865741902</v>
      </c>
      <c r="Q50" s="42">
        <f>AVERAGE(P50:P54)</f>
        <v>17.842090603479495</v>
      </c>
    </row>
    <row r="51" spans="3:17" x14ac:dyDescent="0.25">
      <c r="C51">
        <v>40</v>
      </c>
      <c r="D51" t="s">
        <v>60</v>
      </c>
      <c r="E51" t="s">
        <v>61</v>
      </c>
      <c r="F51">
        <v>1.0318845000000001</v>
      </c>
      <c r="G51">
        <v>30</v>
      </c>
      <c r="H51">
        <v>0</v>
      </c>
      <c r="J51" s="2">
        <f t="shared" si="1"/>
        <v>1.2358484640437981</v>
      </c>
      <c r="K51" s="12">
        <f t="shared" si="2"/>
        <v>25.36904049739201</v>
      </c>
      <c r="L51" s="42"/>
      <c r="M51" s="11"/>
      <c r="N51" s="14">
        <v>25.36904049739201</v>
      </c>
      <c r="O51" s="3">
        <f t="shared" si="3"/>
        <v>22.265347768645409</v>
      </c>
      <c r="P51" s="12" cm="1">
        <f t="array" ref="P51">J51*rate_snook/calc_snook</f>
        <v>22.058834545380147</v>
      </c>
      <c r="Q51" s="42"/>
    </row>
    <row r="52" spans="3:17" x14ac:dyDescent="0.25">
      <c r="C52">
        <v>41</v>
      </c>
      <c r="D52" t="s">
        <v>62</v>
      </c>
      <c r="E52" t="s">
        <v>61</v>
      </c>
      <c r="F52">
        <v>1.8793150000000001</v>
      </c>
      <c r="G52">
        <v>16</v>
      </c>
      <c r="H52">
        <v>0</v>
      </c>
      <c r="J52" s="2">
        <f t="shared" si="1"/>
        <v>1.0312638523865723</v>
      </c>
      <c r="K52" s="12">
        <f t="shared" si="2"/>
        <v>21.169403204246137</v>
      </c>
      <c r="L52" s="42"/>
      <c r="M52" s="11"/>
      <c r="N52" s="14">
        <v>21.169403204246137</v>
      </c>
      <c r="O52" s="3">
        <f t="shared" si="3"/>
        <v>18.579501437812436</v>
      </c>
      <c r="P52" s="12" cm="1">
        <f t="array" ref="P52">J52*rate_snook/calc_snook</f>
        <v>18.40717479066312</v>
      </c>
      <c r="Q52" s="42"/>
    </row>
    <row r="53" spans="3:17" x14ac:dyDescent="0.25">
      <c r="C53">
        <v>53</v>
      </c>
      <c r="D53" t="s">
        <v>74</v>
      </c>
      <c r="E53" t="s">
        <v>61</v>
      </c>
      <c r="F53">
        <v>0.59073399999999998</v>
      </c>
      <c r="G53">
        <v>25</v>
      </c>
      <c r="H53">
        <v>0</v>
      </c>
      <c r="J53" s="2">
        <f t="shared" si="1"/>
        <v>0.90918812706529617</v>
      </c>
      <c r="K53" s="12">
        <f t="shared" si="2"/>
        <v>18.663477834326191</v>
      </c>
      <c r="L53" s="42"/>
      <c r="M53" s="11"/>
      <c r="N53" s="14">
        <v>18.663477834326191</v>
      </c>
      <c r="O53" s="3">
        <f t="shared" si="3"/>
        <v>16.38015535496492</v>
      </c>
      <c r="P53" s="12" cm="1">
        <f t="array" ref="P53">J53*rate_snook/calc_snook</f>
        <v>16.228227852413035</v>
      </c>
      <c r="Q53" s="42"/>
    </row>
    <row r="54" spans="3:17" x14ac:dyDescent="0.25">
      <c r="C54">
        <v>44</v>
      </c>
      <c r="D54" t="s">
        <v>65</v>
      </c>
      <c r="E54" t="s">
        <v>61</v>
      </c>
      <c r="F54">
        <v>0.436166</v>
      </c>
      <c r="G54">
        <v>5.35</v>
      </c>
      <c r="H54">
        <v>0</v>
      </c>
      <c r="J54" s="2">
        <f t="shared" si="1"/>
        <v>0.31474504539184966</v>
      </c>
      <c r="K54" s="12">
        <f t="shared" si="2"/>
        <v>6.460969961294821</v>
      </c>
      <c r="L54" s="42"/>
      <c r="M54" s="11"/>
      <c r="N54" s="14">
        <v>6.460969961294821</v>
      </c>
      <c r="O54" s="3">
        <f t="shared" si="3"/>
        <v>5.6705236102953638</v>
      </c>
      <c r="P54" s="12" cm="1">
        <f t="array" ref="P54">J54*rate_snook/calc_snook</f>
        <v>5.6179289631992635</v>
      </c>
      <c r="Q54" s="42"/>
    </row>
    <row r="55" spans="3:17" x14ac:dyDescent="0.25">
      <c r="C55">
        <v>57</v>
      </c>
      <c r="D55" t="s">
        <v>79</v>
      </c>
      <c r="E55" t="s">
        <v>76</v>
      </c>
      <c r="F55">
        <v>1.2473099999999999</v>
      </c>
      <c r="G55">
        <v>50</v>
      </c>
      <c r="H55">
        <v>0</v>
      </c>
      <c r="J55" s="2">
        <f t="shared" si="1"/>
        <v>1.8115974990971817</v>
      </c>
      <c r="K55" s="12">
        <f t="shared" si="2"/>
        <v>37.187803890770326</v>
      </c>
      <c r="L55" s="42">
        <f>AVERAGE(K55:K58)</f>
        <v>28.655918465256264</v>
      </c>
      <c r="M55" s="11"/>
      <c r="N55" s="14">
        <v>37.187803890770326</v>
      </c>
      <c r="O55" s="3">
        <f t="shared" si="3"/>
        <v>32.638183003622323</v>
      </c>
      <c r="P55" s="12" cm="1">
        <f t="array" ref="P55">J55*rate_snook/calc_snook</f>
        <v>32.335460744637828</v>
      </c>
      <c r="Q55" s="42">
        <f>AVERAGE(P55:P58)</f>
        <v>24.916833738192601</v>
      </c>
    </row>
    <row r="56" spans="3:17" x14ac:dyDescent="0.25">
      <c r="C56">
        <v>55</v>
      </c>
      <c r="D56" t="s">
        <v>77</v>
      </c>
      <c r="E56" t="s">
        <v>76</v>
      </c>
      <c r="F56">
        <v>1.29627</v>
      </c>
      <c r="G56">
        <v>30</v>
      </c>
      <c r="H56">
        <v>0</v>
      </c>
      <c r="J56" s="2">
        <f t="shared" si="1"/>
        <v>1.3378881710470196</v>
      </c>
      <c r="K56" s="12">
        <f t="shared" si="2"/>
        <v>27.463673888638436</v>
      </c>
      <c r="L56" s="42"/>
      <c r="M56" s="11"/>
      <c r="N56" s="14">
        <v>27.463673888638436</v>
      </c>
      <c r="O56" s="3">
        <f t="shared" si="3"/>
        <v>24.10372005192956</v>
      </c>
      <c r="P56" s="12" cm="1">
        <f t="array" ref="P56">J56*rate_snook/calc_snook</f>
        <v>23.880155750471975</v>
      </c>
      <c r="Q56" s="42"/>
    </row>
    <row r="57" spans="3:17" x14ac:dyDescent="0.25">
      <c r="C57">
        <v>56</v>
      </c>
      <c r="D57" t="s">
        <v>78</v>
      </c>
      <c r="E57" t="s">
        <v>76</v>
      </c>
      <c r="F57">
        <v>1.2581500000000001</v>
      </c>
      <c r="G57">
        <v>30</v>
      </c>
      <c r="H57">
        <v>0</v>
      </c>
      <c r="J57" s="2">
        <f t="shared" si="1"/>
        <v>1.3240709758877749</v>
      </c>
      <c r="K57" s="12">
        <f t="shared" si="2"/>
        <v>27.180039613277291</v>
      </c>
      <c r="L57" s="42"/>
      <c r="M57" s="11"/>
      <c r="N57" s="14">
        <v>27.180039613277291</v>
      </c>
      <c r="O57" s="3">
        <f t="shared" si="3"/>
        <v>23.854786089264604</v>
      </c>
      <c r="P57" s="12" cm="1">
        <f t="array" ref="P57">J57*rate_snook/calc_snook</f>
        <v>23.633530674043342</v>
      </c>
      <c r="Q57" s="42"/>
    </row>
    <row r="58" spans="3:17" x14ac:dyDescent="0.25">
      <c r="C58">
        <v>54</v>
      </c>
      <c r="D58" t="s">
        <v>75</v>
      </c>
      <c r="E58" t="s">
        <v>76</v>
      </c>
      <c r="F58">
        <v>1.56165</v>
      </c>
      <c r="G58">
        <v>20</v>
      </c>
      <c r="H58">
        <v>0</v>
      </c>
      <c r="J58" s="2">
        <f t="shared" si="1"/>
        <v>1.110315999792675</v>
      </c>
      <c r="K58" s="12">
        <f t="shared" si="2"/>
        <v>22.792156468339002</v>
      </c>
      <c r="L58" s="42"/>
      <c r="M58" s="11"/>
      <c r="N58" s="14">
        <v>22.792156468339002</v>
      </c>
      <c r="O58" s="3">
        <f t="shared" si="3"/>
        <v>20.003724232972797</v>
      </c>
      <c r="P58" s="12" cm="1">
        <f t="array" ref="P58">J58*rate_snook/calc_snook</f>
        <v>19.818187783617262</v>
      </c>
      <c r="Q58" s="42"/>
    </row>
    <row r="59" spans="3:17" x14ac:dyDescent="0.25">
      <c r="C59">
        <v>58</v>
      </c>
      <c r="D59" t="s">
        <v>80</v>
      </c>
      <c r="E59" t="s">
        <v>81</v>
      </c>
      <c r="F59">
        <v>1.34209</v>
      </c>
      <c r="G59">
        <v>60</v>
      </c>
      <c r="H59">
        <v>1</v>
      </c>
      <c r="J59" s="2">
        <f t="shared" si="1"/>
        <v>11.073501511672383</v>
      </c>
      <c r="K59" s="3">
        <f t="shared" si="2"/>
        <v>227.31274623940664</v>
      </c>
      <c r="N59" s="14">
        <v>227.31274623940664</v>
      </c>
      <c r="O59" s="3">
        <f t="shared" si="3"/>
        <v>199.50290779765731</v>
      </c>
      <c r="P59" s="3" cm="1">
        <f t="array" ref="P59">J59*rate_snook/calc_snook</f>
        <v>197.65249930782878</v>
      </c>
    </row>
    <row r="60" spans="3:17" x14ac:dyDescent="0.25">
      <c r="C60">
        <v>59</v>
      </c>
      <c r="D60" t="s">
        <v>82</v>
      </c>
      <c r="E60" t="s">
        <v>83</v>
      </c>
      <c r="F60">
        <v>2.2199300000000002</v>
      </c>
      <c r="G60">
        <v>18</v>
      </c>
      <c r="H60">
        <v>0</v>
      </c>
      <c r="J60" s="2">
        <f t="shared" si="1"/>
        <v>1.1755027401928582</v>
      </c>
      <c r="K60" s="3">
        <f t="shared" si="2"/>
        <v>24.130285782101389</v>
      </c>
      <c r="N60" s="14">
        <v>24.130285782101389</v>
      </c>
      <c r="O60" s="3">
        <f t="shared" si="3"/>
        <v>21.178144469063369</v>
      </c>
      <c r="P60" s="3" cm="1">
        <f t="array" ref="P60">J60*rate_snook/calc_snook</f>
        <v>20.98171516005241</v>
      </c>
    </row>
    <row r="61" spans="3:17" x14ac:dyDescent="0.25">
      <c r="C61">
        <v>61</v>
      </c>
      <c r="D61" t="s">
        <v>86</v>
      </c>
      <c r="E61" t="s">
        <v>85</v>
      </c>
      <c r="F61">
        <v>1.12931</v>
      </c>
      <c r="G61" t="s">
        <v>12</v>
      </c>
      <c r="H61">
        <v>0</v>
      </c>
      <c r="J61" s="2" t="e">
        <f>(-0.828+0.6196*LOG10(G61)+0.3478*LOG10(F61)+0.7261*H61)*876</f>
        <v>#VALUE!</v>
      </c>
    </row>
    <row r="62" spans="3:17" x14ac:dyDescent="0.25">
      <c r="C62">
        <v>63</v>
      </c>
      <c r="D62" t="s">
        <v>88</v>
      </c>
      <c r="E62" t="s">
        <v>85</v>
      </c>
      <c r="F62">
        <v>1.2654300000000001</v>
      </c>
      <c r="G62" t="s">
        <v>12</v>
      </c>
      <c r="H62">
        <v>0</v>
      </c>
      <c r="J62" s="2" t="e">
        <f>(-0.828+0.6196*LOG10(G62)+0.3478*LOG10(F62)+0.7261*H62)*876</f>
        <v>#VALUE!</v>
      </c>
    </row>
    <row r="63" spans="3:17" x14ac:dyDescent="0.25">
      <c r="C63">
        <v>62</v>
      </c>
      <c r="D63" t="s">
        <v>87</v>
      </c>
      <c r="E63" t="s">
        <v>85</v>
      </c>
      <c r="F63">
        <v>1.697195</v>
      </c>
      <c r="G63">
        <v>20</v>
      </c>
      <c r="H63">
        <v>0</v>
      </c>
      <c r="J63" s="2">
        <f>10^(-0.828+0.6196*LOG10(G63)+0.3478*LOG10(F63)+0.7261*H63)</f>
        <v>1.1429280351423183</v>
      </c>
      <c r="K63" s="12">
        <f>rate_rd*J63/calc_rd</f>
        <v>23.461604276511512</v>
      </c>
      <c r="L63" s="42">
        <f>AVERAGE(K63:K64)</f>
        <v>22.618428580790813</v>
      </c>
      <c r="M63" s="11"/>
      <c r="N63" s="14">
        <v>23.461604276511512</v>
      </c>
      <c r="O63" s="3">
        <f>J63*rate_ss/calc_ss</f>
        <v>20.591270626911133</v>
      </c>
      <c r="P63" s="12" cm="1">
        <f t="array" ref="P63">J63*rate_snook/calc_snook</f>
        <v>20.400284628736923</v>
      </c>
      <c r="Q63" s="42">
        <f>AVERAGE(P63:P64)</f>
        <v>19.667128277533934</v>
      </c>
    </row>
    <row r="64" spans="3:17" x14ac:dyDescent="0.25">
      <c r="C64">
        <v>60</v>
      </c>
      <c r="D64" t="s">
        <v>84</v>
      </c>
      <c r="E64" t="s">
        <v>85</v>
      </c>
      <c r="F64">
        <v>1.3695900000000001</v>
      </c>
      <c r="G64">
        <v>20</v>
      </c>
      <c r="H64">
        <v>0</v>
      </c>
      <c r="J64" s="2">
        <f>10^(-0.828+0.6196*LOG10(G64)+0.3478*LOG10(F64)+0.7261*H64)</f>
        <v>1.0607777158519525</v>
      </c>
      <c r="K64" s="12">
        <f>rate_rd*J64/calc_rd</f>
        <v>21.77525288507011</v>
      </c>
      <c r="L64" s="42"/>
      <c r="M64" s="11"/>
      <c r="N64" s="14">
        <v>21.77525288507011</v>
      </c>
      <c r="O64" s="3">
        <f>J64*rate_ss/calc_ss</f>
        <v>19.111230410394402</v>
      </c>
      <c r="P64" s="12" cm="1">
        <f t="array" ref="P64">J64*rate_snook/calc_snook</f>
        <v>18.933971926330948</v>
      </c>
      <c r="Q64" s="42"/>
    </row>
    <row r="65" spans="3:17" x14ac:dyDescent="0.25">
      <c r="C65">
        <v>64</v>
      </c>
      <c r="D65" t="s">
        <v>89</v>
      </c>
      <c r="E65" t="s">
        <v>90</v>
      </c>
      <c r="F65">
        <v>1.48766</v>
      </c>
      <c r="G65">
        <v>100</v>
      </c>
      <c r="H65">
        <v>0</v>
      </c>
      <c r="J65" s="6">
        <f>10^(-0.828+0.6196*LOG10(G65)+0.3478*LOG10(F65)+0.7261*H65)</f>
        <v>2.9593530670279478</v>
      </c>
      <c r="K65" s="8">
        <f>rate_rd*J65/calc_rd</f>
        <v>60.748505976095622</v>
      </c>
      <c r="L65" s="8"/>
      <c r="M65" s="8"/>
      <c r="N65" s="16">
        <v>60.748505976095622</v>
      </c>
      <c r="O65" s="3">
        <f>J65*rate_ss/calc_ss</f>
        <v>53.316427640314245</v>
      </c>
      <c r="P65" s="8" cm="1">
        <f t="array" ref="P65">J65*rate_snook/calc_snook</f>
        <v>52.821912690922993</v>
      </c>
      <c r="Q65" s="8"/>
    </row>
    <row r="66" spans="3:17" x14ac:dyDescent="0.25">
      <c r="C66">
        <v>65</v>
      </c>
      <c r="D66" t="s">
        <v>91</v>
      </c>
      <c r="E66" t="s">
        <v>92</v>
      </c>
      <c r="F66">
        <v>1.1700999999999999</v>
      </c>
      <c r="G66">
        <v>35</v>
      </c>
      <c r="H66">
        <v>0</v>
      </c>
      <c r="J66" s="2">
        <f>10^(-0.828+0.6196*LOG10(G66)+0.3478*LOG10(F66)+0.7261*H66)</f>
        <v>1.4204714605227498</v>
      </c>
      <c r="K66" s="3">
        <f>rate_rd*J66/calc_rd</f>
        <v>29.158913132018192</v>
      </c>
      <c r="N66" s="14">
        <v>29.158913132018192</v>
      </c>
      <c r="O66" s="3">
        <f>J66*rate_ss/calc_ss</f>
        <v>25.591560765053337</v>
      </c>
      <c r="P66" s="3" cm="1">
        <f t="array" ref="P66">J66*rate_snook/calc_snook</f>
        <v>25.354196599135282</v>
      </c>
    </row>
    <row r="67" spans="3:17" x14ac:dyDescent="0.25">
      <c r="C67">
        <v>66</v>
      </c>
      <c r="D67" t="s">
        <v>93</v>
      </c>
      <c r="E67" t="s">
        <v>94</v>
      </c>
      <c r="F67">
        <v>1.4406600000000001</v>
      </c>
      <c r="G67">
        <v>35</v>
      </c>
      <c r="H67">
        <v>0</v>
      </c>
      <c r="J67" s="2">
        <f>10^(-0.828+0.6196*LOG10(G67)+0.3478*LOG10(F67)+0.7261*H67)</f>
        <v>1.5270464556848211</v>
      </c>
      <c r="K67" s="3">
        <f>rate_rd*J67/calc_rd</f>
        <v>31.346645242336315</v>
      </c>
      <c r="N67" s="14">
        <v>31.346645242336315</v>
      </c>
      <c r="O67" s="3">
        <f>J67*rate_ss/calc_ss</f>
        <v>27.511641907494376</v>
      </c>
      <c r="P67" s="3" cm="1">
        <f t="array" ref="P67">J67*rate_snook/calc_snook</f>
        <v>27.256468805925437</v>
      </c>
    </row>
    <row r="68" spans="3:17" x14ac:dyDescent="0.25">
      <c r="C68">
        <v>67</v>
      </c>
      <c r="D68" t="s">
        <v>95</v>
      </c>
      <c r="E68" t="s">
        <v>96</v>
      </c>
      <c r="F68" t="s">
        <v>12</v>
      </c>
      <c r="G68" t="s">
        <v>12</v>
      </c>
      <c r="H68">
        <v>0</v>
      </c>
      <c r="J68" s="2" t="e">
        <f t="shared" ref="J68:J74" si="4">(-0.828+0.6196*LOG10(G68)+0.3478*LOG10(F68)+0.7261*H68)*876</f>
        <v>#VALUE!</v>
      </c>
    </row>
    <row r="69" spans="3:17" x14ac:dyDescent="0.25">
      <c r="C69">
        <v>68</v>
      </c>
      <c r="D69" t="s">
        <v>97</v>
      </c>
      <c r="E69" t="s">
        <v>96</v>
      </c>
      <c r="F69" t="s">
        <v>12</v>
      </c>
      <c r="G69" t="s">
        <v>12</v>
      </c>
      <c r="H69">
        <v>0</v>
      </c>
      <c r="J69" s="2" t="e">
        <f t="shared" si="4"/>
        <v>#VALUE!</v>
      </c>
    </row>
    <row r="70" spans="3:17" x14ac:dyDescent="0.25">
      <c r="C70">
        <v>69</v>
      </c>
      <c r="D70" t="s">
        <v>98</v>
      </c>
      <c r="E70" t="s">
        <v>99</v>
      </c>
      <c r="F70">
        <v>1.3650599999999999</v>
      </c>
      <c r="G70" t="s">
        <v>12</v>
      </c>
      <c r="H70">
        <v>1</v>
      </c>
      <c r="J70" s="2" t="e">
        <f t="shared" si="4"/>
        <v>#VALUE!</v>
      </c>
    </row>
    <row r="71" spans="3:17" x14ac:dyDescent="0.25">
      <c r="C71">
        <v>70</v>
      </c>
      <c r="D71" t="s">
        <v>100</v>
      </c>
      <c r="E71" t="s">
        <v>99</v>
      </c>
      <c r="F71">
        <v>1.3413200000000001</v>
      </c>
      <c r="G71" t="s">
        <v>12</v>
      </c>
      <c r="H71">
        <v>1</v>
      </c>
      <c r="J71" s="2" t="e">
        <f t="shared" si="4"/>
        <v>#VALUE!</v>
      </c>
    </row>
    <row r="72" spans="3:17" x14ac:dyDescent="0.25">
      <c r="C72">
        <v>71</v>
      </c>
      <c r="D72" t="s">
        <v>101</v>
      </c>
      <c r="E72" t="s">
        <v>102</v>
      </c>
      <c r="F72">
        <v>1.220315</v>
      </c>
      <c r="G72" t="s">
        <v>12</v>
      </c>
      <c r="H72">
        <v>0</v>
      </c>
      <c r="J72" s="2" t="e">
        <f t="shared" si="4"/>
        <v>#VALUE!</v>
      </c>
      <c r="L72" s="42">
        <f>AVERAGE(K72:K76)</f>
        <v>16.314605975296239</v>
      </c>
      <c r="M72" s="11"/>
      <c r="Q72" s="42">
        <f>AVERAGE(P72:P76)</f>
        <v>14.185841751450024</v>
      </c>
    </row>
    <row r="73" spans="3:17" x14ac:dyDescent="0.25">
      <c r="C73">
        <v>72</v>
      </c>
      <c r="D73" t="s">
        <v>103</v>
      </c>
      <c r="E73" t="s">
        <v>102</v>
      </c>
      <c r="F73">
        <v>1.0660499999999999</v>
      </c>
      <c r="G73" t="s">
        <v>12</v>
      </c>
      <c r="H73">
        <v>0</v>
      </c>
      <c r="J73" s="2" t="e">
        <f t="shared" si="4"/>
        <v>#VALUE!</v>
      </c>
      <c r="L73" s="42"/>
      <c r="M73" s="11"/>
      <c r="Q73" s="42"/>
    </row>
    <row r="74" spans="3:17" x14ac:dyDescent="0.25">
      <c r="C74">
        <v>74</v>
      </c>
      <c r="D74" t="s">
        <v>105</v>
      </c>
      <c r="E74" t="s">
        <v>102</v>
      </c>
      <c r="F74">
        <v>1.220315</v>
      </c>
      <c r="G74" t="s">
        <v>12</v>
      </c>
      <c r="H74">
        <v>0</v>
      </c>
      <c r="J74" s="2" t="e">
        <f t="shared" si="4"/>
        <v>#VALUE!</v>
      </c>
      <c r="K74" s="12"/>
      <c r="L74" s="42"/>
      <c r="M74" s="11"/>
      <c r="P74" s="12"/>
      <c r="Q74" s="42"/>
    </row>
    <row r="75" spans="3:17" x14ac:dyDescent="0.25">
      <c r="C75">
        <v>73</v>
      </c>
      <c r="D75" t="s">
        <v>104</v>
      </c>
      <c r="E75" t="s">
        <v>102</v>
      </c>
      <c r="F75">
        <v>1.2909999999999999</v>
      </c>
      <c r="G75">
        <v>15</v>
      </c>
      <c r="H75">
        <v>0</v>
      </c>
      <c r="J75" s="2">
        <f>10^(-0.828+0.6196*LOG10(G75)+0.3478*LOG10(F75)+0.7261*H75)</f>
        <v>0.86953344535044952</v>
      </c>
      <c r="K75" s="12">
        <f>rate_rd*J75/calc_rd</f>
        <v>17.849461184547451</v>
      </c>
      <c r="L75" s="42"/>
      <c r="M75" s="11"/>
      <c r="N75" s="14">
        <v>17.849461184547451</v>
      </c>
      <c r="O75" s="3">
        <f>J75*rate_ss/calc_ss</f>
        <v>15.665726924033347</v>
      </c>
      <c r="P75" s="12" cm="1">
        <f t="array" ref="P75">J75*rate_snook/calc_snook</f>
        <v>15.520425813289801</v>
      </c>
      <c r="Q75" s="42"/>
    </row>
    <row r="76" spans="3:17" x14ac:dyDescent="0.25">
      <c r="C76">
        <v>75</v>
      </c>
      <c r="D76" t="s">
        <v>106</v>
      </c>
      <c r="E76" t="s">
        <v>102</v>
      </c>
      <c r="F76">
        <v>1.303895</v>
      </c>
      <c r="G76">
        <v>11</v>
      </c>
      <c r="H76">
        <v>0</v>
      </c>
      <c r="J76" s="2">
        <f>10^(-0.828+0.6196*LOG10(G76)+0.3478*LOG10(F76)+0.7261*H76)</f>
        <v>0.71999302792096653</v>
      </c>
      <c r="K76" s="12">
        <f>rate_rd*J76/calc_rd</f>
        <v>14.77975076604503</v>
      </c>
      <c r="L76" s="42"/>
      <c r="M76" s="11"/>
      <c r="N76" s="14">
        <v>14.77975076604503</v>
      </c>
      <c r="O76" s="3">
        <f>J76*rate_ss/calc_ss</f>
        <v>12.971570240259014</v>
      </c>
      <c r="P76" s="12" cm="1">
        <f t="array" ref="P76">J76*rate_snook/calc_snook</f>
        <v>12.851257689610245</v>
      </c>
      <c r="Q76" s="42"/>
    </row>
    <row r="77" spans="3:17" x14ac:dyDescent="0.25">
      <c r="C77">
        <v>76</v>
      </c>
      <c r="D77" t="s">
        <v>107</v>
      </c>
      <c r="E77" t="s">
        <v>108</v>
      </c>
      <c r="F77">
        <v>1.7744</v>
      </c>
      <c r="G77">
        <v>150</v>
      </c>
      <c r="H77">
        <v>1</v>
      </c>
      <c r="J77" s="2">
        <f>10^(-0.828+0.6196*LOG10(G77)+0.3478*LOG10(F77)+0.7261*H77)</f>
        <v>21.529119374091032</v>
      </c>
      <c r="K77" s="3">
        <f>rate_rd*J77/calc_rd</f>
        <v>441.94180529818271</v>
      </c>
      <c r="N77" s="14">
        <v>441.94180529818271</v>
      </c>
      <c r="O77" s="3">
        <f>J77*rate_ss/calc_ss</f>
        <v>387.87387286005503</v>
      </c>
      <c r="P77" s="3" cm="1">
        <f t="array" ref="P77">J77*rate_snook/calc_snook</f>
        <v>384.27630571055329</v>
      </c>
    </row>
    <row r="78" spans="3:17" x14ac:dyDescent="0.25">
      <c r="C78">
        <v>77</v>
      </c>
      <c r="D78" t="s">
        <v>109</v>
      </c>
      <c r="E78" t="s">
        <v>110</v>
      </c>
      <c r="F78">
        <v>1.7771699999999999</v>
      </c>
      <c r="G78">
        <v>40</v>
      </c>
      <c r="H78">
        <v>0</v>
      </c>
      <c r="J78" s="2">
        <f>10^(-0.828+0.6196*LOG10(G78)+0.3478*LOG10(F78)+0.7261*H78)</f>
        <v>1.7843995603963478</v>
      </c>
      <c r="K78" s="3">
        <f>rate_rd*J78/calc_rd</f>
        <v>36.629494657541727</v>
      </c>
      <c r="N78" s="14">
        <v>36.629494657541727</v>
      </c>
      <c r="O78" s="3">
        <f>J78*rate_ss/calc_ss</f>
        <v>32.148178297233898</v>
      </c>
      <c r="P78" s="3" cm="1">
        <f t="array" ref="P78">J78*rate_snook/calc_snook</f>
        <v>31.850000878616733</v>
      </c>
    </row>
    <row r="79" spans="3:17" x14ac:dyDescent="0.25">
      <c r="C79">
        <v>78</v>
      </c>
      <c r="D79" t="s">
        <v>111</v>
      </c>
      <c r="E79" t="s">
        <v>112</v>
      </c>
      <c r="F79">
        <v>1.90693</v>
      </c>
      <c r="G79">
        <v>50</v>
      </c>
      <c r="H79">
        <v>0</v>
      </c>
      <c r="J79" s="20">
        <f>10^(-0.828+0.6196*LOG10(G79)+0.3478*LOG10(F79)+0.7261*H79)</f>
        <v>2.0998208376363388</v>
      </c>
      <c r="K79" s="3">
        <f>rate_rd*J79/calc_rd</f>
        <v>43.10434605627831</v>
      </c>
      <c r="N79" s="14">
        <v>43.10434605627831</v>
      </c>
      <c r="O79" s="3">
        <f>J79*rate_ss/calc_ss</f>
        <v>37.830885065666493</v>
      </c>
      <c r="P79" s="3" cm="1">
        <f t="array" ref="P79">J79*rate_snook/calc_snook</f>
        <v>37.479999999999997</v>
      </c>
    </row>
    <row r="80" spans="3:17" x14ac:dyDescent="0.25">
      <c r="C80">
        <v>79</v>
      </c>
      <c r="D80" t="s">
        <v>113</v>
      </c>
      <c r="E80" t="s">
        <v>114</v>
      </c>
      <c r="F80">
        <v>4.0011000000000001</v>
      </c>
      <c r="G80" t="s">
        <v>12</v>
      </c>
      <c r="H80">
        <v>1</v>
      </c>
      <c r="J80" s="2" t="e">
        <f>(-0.828+0.6196*LOG10(G80)+0.3478*LOG10(F80)+0.7261*H80)*876</f>
        <v>#VALUE!</v>
      </c>
    </row>
    <row r="81" spans="3:16" x14ac:dyDescent="0.25">
      <c r="C81">
        <v>80</v>
      </c>
      <c r="D81" t="s">
        <v>115</v>
      </c>
      <c r="E81" t="s">
        <v>116</v>
      </c>
      <c r="F81">
        <v>1.5411600000000001</v>
      </c>
      <c r="G81">
        <v>25</v>
      </c>
      <c r="H81">
        <v>0</v>
      </c>
      <c r="J81" s="2">
        <f>10^(-0.828+0.6196*LOG10(G81)+0.3478*LOG10(F81)+0.7261*H81)</f>
        <v>1.2691035805053166</v>
      </c>
      <c r="K81" s="3">
        <f>rate_rd*J81/calc_rd</f>
        <v>26.051689236944803</v>
      </c>
      <c r="N81" s="14">
        <v>26.051689236944803</v>
      </c>
      <c r="O81" s="3">
        <f>J81*rate_ss/calc_ss</f>
        <v>22.864480068959757</v>
      </c>
      <c r="P81" s="3" cm="1">
        <f t="array" ref="P81">J81*rate_snook/calc_snook</f>
        <v>22.652409836489614</v>
      </c>
    </row>
    <row r="82" spans="3:16" x14ac:dyDescent="0.25">
      <c r="C82">
        <v>81</v>
      </c>
      <c r="D82" t="s">
        <v>117</v>
      </c>
      <c r="E82" t="s">
        <v>118</v>
      </c>
      <c r="F82">
        <v>1.4803500000000001</v>
      </c>
      <c r="G82">
        <v>36</v>
      </c>
      <c r="H82">
        <v>0</v>
      </c>
      <c r="J82" s="7">
        <f>10^(-0.828+0.6196*LOG10(G82)+0.3478*LOG10(F82)+0.7261*H82)</f>
        <v>1.5686923209072703</v>
      </c>
      <c r="K82" s="3">
        <f>rate_rd*J82/calc_rd</f>
        <v>32.201536171213014</v>
      </c>
      <c r="N82" s="14">
        <v>32.201536171213014</v>
      </c>
      <c r="O82" s="9">
        <f>J82*rate_ss/calc_ss</f>
        <v>28.261943986820427</v>
      </c>
      <c r="P82" s="3" cm="1">
        <f t="array" ref="P82">J82*rate_snook/calc_snook</f>
        <v>27.9998117619342</v>
      </c>
    </row>
    <row r="83" spans="3:16" x14ac:dyDescent="0.25">
      <c r="C83">
        <v>82</v>
      </c>
      <c r="D83" t="s">
        <v>119</v>
      </c>
      <c r="E83" t="s">
        <v>120</v>
      </c>
      <c r="F83" t="s">
        <v>12</v>
      </c>
      <c r="G83">
        <v>27</v>
      </c>
      <c r="H83">
        <v>0</v>
      </c>
      <c r="J83" s="2" t="e">
        <f>(-0.828+0.6196*LOG10(G83)+0.3478*LOG10(F83)+0.7261*H83)*876</f>
        <v>#VALUE!</v>
      </c>
    </row>
    <row r="84" spans="3:16" x14ac:dyDescent="0.25">
      <c r="C84">
        <v>83</v>
      </c>
      <c r="D84" t="s">
        <v>121</v>
      </c>
      <c r="E84" t="s">
        <v>120</v>
      </c>
      <c r="F84" t="s">
        <v>12</v>
      </c>
      <c r="G84" t="s">
        <v>12</v>
      </c>
      <c r="H84">
        <v>0</v>
      </c>
      <c r="J84" s="2" t="e">
        <f>(-0.828+0.6196*LOG10(G84)+0.3478*LOG10(F84)+0.7261*H84)*876</f>
        <v>#VALUE!</v>
      </c>
    </row>
    <row r="85" spans="3:16" x14ac:dyDescent="0.25">
      <c r="C85">
        <v>84</v>
      </c>
      <c r="D85" t="s">
        <v>122</v>
      </c>
      <c r="E85" t="s">
        <v>120</v>
      </c>
      <c r="F85" t="s">
        <v>12</v>
      </c>
      <c r="G85">
        <v>90</v>
      </c>
      <c r="H85">
        <v>0</v>
      </c>
      <c r="J85" s="2" t="e">
        <f>(-0.828+0.6196*LOG10(G85)+0.3478*LOG10(F85)+0.7261*H85)*876</f>
        <v>#VALUE!</v>
      </c>
    </row>
    <row r="86" spans="3:16" x14ac:dyDescent="0.25">
      <c r="C86">
        <v>85</v>
      </c>
      <c r="D86" t="s">
        <v>123</v>
      </c>
      <c r="E86" t="s">
        <v>120</v>
      </c>
      <c r="F86" t="s">
        <v>12</v>
      </c>
      <c r="G86">
        <v>120</v>
      </c>
      <c r="H86">
        <v>0</v>
      </c>
      <c r="J86" s="2" t="e">
        <f>(-0.828+0.6196*LOG10(G86)+0.3478*LOG10(F86)+0.7261*H86)*876</f>
        <v>#VALUE!</v>
      </c>
    </row>
  </sheetData>
  <mergeCells count="20">
    <mergeCell ref="L72:L76"/>
    <mergeCell ref="Q72:Q76"/>
    <mergeCell ref="L50:L54"/>
    <mergeCell ref="Q50:Q54"/>
    <mergeCell ref="L55:L58"/>
    <mergeCell ref="Q55:Q58"/>
    <mergeCell ref="L63:L64"/>
    <mergeCell ref="Q63:Q64"/>
    <mergeCell ref="L15:L17"/>
    <mergeCell ref="Q15:Q17"/>
    <mergeCell ref="L23:L30"/>
    <mergeCell ref="Q23:Q30"/>
    <mergeCell ref="L36:L38"/>
    <mergeCell ref="Q36:Q38"/>
    <mergeCell ref="L2:L3"/>
    <mergeCell ref="Q2:Q3"/>
    <mergeCell ref="L7:L10"/>
    <mergeCell ref="Q7:Q10"/>
    <mergeCell ref="L13:L14"/>
    <mergeCell ref="Q13:Q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Q86"/>
  <sheetViews>
    <sheetView tabSelected="1" topLeftCell="E1" workbookViewId="0">
      <pane ySplit="1" topLeftCell="A47" activePane="bottomLeft" state="frozen"/>
      <selection pane="bottomLeft" activeCell="J65" sqref="J65"/>
    </sheetView>
  </sheetViews>
  <sheetFormatPr defaultRowHeight="15" x14ac:dyDescent="0.25"/>
  <cols>
    <col min="4" max="4" width="20.85546875" customWidth="1"/>
    <col min="5" max="5" width="17.42578125" customWidth="1"/>
    <col min="6" max="6" width="9.140625" customWidth="1"/>
    <col min="7" max="7" width="13.28515625" customWidth="1"/>
    <col min="8" max="9" width="9.140625" customWidth="1"/>
    <col min="10" max="10" width="9.140625" style="2" customWidth="1"/>
    <col min="11" max="13" width="9.140625" style="3"/>
    <col min="14" max="14" width="9.140625" style="14"/>
    <col min="15" max="17" width="9.140625" style="3"/>
  </cols>
  <sheetData>
    <row r="1" spans="3:17" s="17" customFormat="1" x14ac:dyDescent="0.25">
      <c r="D1" s="17" t="s">
        <v>0</v>
      </c>
      <c r="E1" s="17" t="s">
        <v>1</v>
      </c>
      <c r="F1" s="17" t="s">
        <v>2</v>
      </c>
      <c r="G1" s="17" t="s">
        <v>3</v>
      </c>
      <c r="H1" s="17" t="s">
        <v>4</v>
      </c>
      <c r="J1" s="18" t="s">
        <v>129</v>
      </c>
      <c r="K1" s="19" t="s">
        <v>130</v>
      </c>
      <c r="L1" s="19"/>
      <c r="M1" s="19"/>
      <c r="N1" s="13" t="s">
        <v>135</v>
      </c>
      <c r="O1" s="19" t="s">
        <v>134</v>
      </c>
      <c r="P1" s="19" t="s">
        <v>133</v>
      </c>
      <c r="Q1" s="19"/>
    </row>
    <row r="2" spans="3:17" x14ac:dyDescent="0.25">
      <c r="C2">
        <v>1</v>
      </c>
      <c r="D2" t="s">
        <v>5</v>
      </c>
      <c r="E2" t="s">
        <v>6</v>
      </c>
      <c r="F2">
        <v>2.8800300000000001</v>
      </c>
      <c r="G2">
        <v>11</v>
      </c>
      <c r="H2">
        <v>1</v>
      </c>
      <c r="J2" s="2">
        <f>10^(-0.828+0.6196*LOG10(G2)+0.3478*LOG10(F2)+0.7261*H2)</f>
        <v>5.0480679062198091</v>
      </c>
      <c r="K2" s="12">
        <f>J2*rate_rd/calc_rd</f>
        <v>103.62487220110884</v>
      </c>
      <c r="L2" s="41">
        <f>AVERAGE(K2:K3)</f>
        <v>89.292902936950881</v>
      </c>
      <c r="M2" s="10"/>
      <c r="N2" s="15">
        <v>103.62487220110884</v>
      </c>
      <c r="O2" s="3">
        <f>J2*rate_ss/calc_ss</f>
        <v>90.947224325504692</v>
      </c>
      <c r="P2" s="12" cm="1">
        <f t="array" ref="P2">J2*rate_snook/calc_snook</f>
        <v>90.103680149251701</v>
      </c>
      <c r="Q2" s="41">
        <f>AVERAGE(P2:P3)</f>
        <v>77.641776486003778</v>
      </c>
    </row>
    <row r="3" spans="3:17" x14ac:dyDescent="0.25">
      <c r="C3">
        <v>2</v>
      </c>
      <c r="D3" t="s">
        <v>7</v>
      </c>
      <c r="E3" t="s">
        <v>6</v>
      </c>
      <c r="F3">
        <v>3.39229</v>
      </c>
      <c r="G3">
        <v>5.95</v>
      </c>
      <c r="H3">
        <v>1</v>
      </c>
      <c r="J3" s="2">
        <f>10^(-0.828+0.6196*LOG10(G3)+0.3478*LOG10(F3)+0.7261*H3)</f>
        <v>3.6517090487649218</v>
      </c>
      <c r="K3" s="12">
        <f>rate_rd*J3/calc_rd</f>
        <v>74.960933672792919</v>
      </c>
      <c r="L3" s="41"/>
      <c r="M3" s="10"/>
      <c r="N3" s="15">
        <v>74.960933672792919</v>
      </c>
      <c r="O3" s="3">
        <f>J3*rate_ss/calc_ss</f>
        <v>65.79008210652178</v>
      </c>
      <c r="P3" s="12" cm="1">
        <f t="array" ref="P3">J3*rate_snook/calc_snook</f>
        <v>65.179872822755868</v>
      </c>
      <c r="Q3" s="41"/>
    </row>
    <row r="4" spans="3:17" x14ac:dyDescent="0.25">
      <c r="C4">
        <v>3</v>
      </c>
      <c r="D4" t="s">
        <v>8</v>
      </c>
      <c r="E4" t="s">
        <v>9</v>
      </c>
      <c r="F4">
        <v>3.2325900000000001</v>
      </c>
      <c r="G4">
        <v>50.4</v>
      </c>
      <c r="H4">
        <v>1</v>
      </c>
      <c r="J4" s="2">
        <f>10^(-0.828+0.6196*LOG10(G4)+0.3478*LOG10(F4)+0.7261*H4)</f>
        <v>13.49421631785623</v>
      </c>
      <c r="K4" s="3">
        <f>rate_rd*J4/calc_rd</f>
        <v>277.00428507886267</v>
      </c>
      <c r="N4" s="14">
        <v>277.00428507886267</v>
      </c>
      <c r="O4" s="3">
        <f>J4*rate_ss/calc_ss</f>
        <v>243.1150969749886</v>
      </c>
      <c r="P4" s="3" cm="1">
        <f t="array" ref="P4">J4*rate_snook/calc_snook</f>
        <v>240.86018127268579</v>
      </c>
    </row>
    <row r="5" spans="3:17" x14ac:dyDescent="0.25">
      <c r="C5">
        <v>4</v>
      </c>
      <c r="D5" t="s">
        <v>10</v>
      </c>
      <c r="E5" t="s">
        <v>11</v>
      </c>
      <c r="F5" t="s">
        <v>12</v>
      </c>
      <c r="G5" t="s">
        <v>12</v>
      </c>
      <c r="H5">
        <v>0</v>
      </c>
      <c r="J5" s="2" t="e">
        <f>(-0.828+0.6196*LOG10(G5)+0.3478*LOG10(F5)+0.7261*H5)*876</f>
        <v>#VALUE!</v>
      </c>
    </row>
    <row r="6" spans="3:17" x14ac:dyDescent="0.25">
      <c r="C6">
        <v>5</v>
      </c>
      <c r="D6" t="s">
        <v>13</v>
      </c>
      <c r="E6" t="s">
        <v>11</v>
      </c>
      <c r="F6" t="s">
        <v>12</v>
      </c>
      <c r="G6" t="s">
        <v>12</v>
      </c>
      <c r="H6">
        <v>0</v>
      </c>
      <c r="J6" s="2" t="e">
        <f>(-0.828+0.6196*LOG10(G6)+0.3478*LOG10(F6)+0.7261*H6)*876</f>
        <v>#VALUE!</v>
      </c>
    </row>
    <row r="7" spans="3:17" x14ac:dyDescent="0.25">
      <c r="C7">
        <v>9</v>
      </c>
      <c r="D7" t="s">
        <v>18</v>
      </c>
      <c r="E7" t="s">
        <v>15</v>
      </c>
      <c r="F7">
        <v>2.86958</v>
      </c>
      <c r="G7">
        <v>94</v>
      </c>
      <c r="H7">
        <v>1</v>
      </c>
      <c r="J7" s="2">
        <f>10^(-0.828+0.6196*LOG10(G7)+0.3478*LOG10(F7)+0.7261*H7)</f>
        <v>19.049309396957856</v>
      </c>
      <c r="K7" s="12">
        <f>rate_rd*J7/calc_rd</f>
        <v>391.03718263119299</v>
      </c>
      <c r="L7" s="42">
        <f>AVERAGE(K7:K10)</f>
        <v>248.26923107174207</v>
      </c>
      <c r="M7" s="11"/>
      <c r="N7" s="14">
        <v>391.03718263119299</v>
      </c>
      <c r="O7" s="3">
        <f>J7*rate_ss/calc_ss</f>
        <v>343.19701064964892</v>
      </c>
      <c r="P7" s="12" cm="1">
        <f t="array" ref="P7">J7*rate_snook/calc_snook</f>
        <v>340.01382565650596</v>
      </c>
      <c r="Q7" s="42">
        <f>AVERAGE(P7:P10)</f>
        <v>215.8745377651673</v>
      </c>
    </row>
    <row r="8" spans="3:17" x14ac:dyDescent="0.25">
      <c r="C8">
        <v>8</v>
      </c>
      <c r="D8" t="s">
        <v>17</v>
      </c>
      <c r="E8" t="s">
        <v>15</v>
      </c>
      <c r="F8">
        <v>3.7130800000000002</v>
      </c>
      <c r="G8">
        <v>35</v>
      </c>
      <c r="H8">
        <v>1</v>
      </c>
      <c r="J8" s="2">
        <f>10^(-0.828+0.6196*LOG10(G8)+0.3478*LOG10(F8)+0.7261*H8)</f>
        <v>11.296870545039976</v>
      </c>
      <c r="K8" s="12">
        <f>rate_rd*J8/calc_rd</f>
        <v>231.89798319865648</v>
      </c>
      <c r="L8" s="42"/>
      <c r="M8" s="11"/>
      <c r="N8" s="14">
        <v>231.89798319865648</v>
      </c>
      <c r="O8" s="3">
        <f>J8*rate_ss/calc_ss</f>
        <v>203.52717885788283</v>
      </c>
      <c r="P8" s="12" cm="1">
        <f t="array" ref="P8">J8*rate_snook/calc_snook</f>
        <v>201.63944487030884</v>
      </c>
      <c r="Q8" s="42"/>
    </row>
    <row r="9" spans="3:17" x14ac:dyDescent="0.25">
      <c r="C9">
        <v>7</v>
      </c>
      <c r="D9" t="s">
        <v>16</v>
      </c>
      <c r="E9" t="s">
        <v>15</v>
      </c>
      <c r="F9">
        <v>3.3526099999999999</v>
      </c>
      <c r="G9">
        <v>27</v>
      </c>
      <c r="H9">
        <v>1</v>
      </c>
      <c r="J9" s="2">
        <f>10^(-0.828+0.6196*LOG10(G9)+0.3478*LOG10(F9)+0.7261*H9)</f>
        <v>9.2832748374821232</v>
      </c>
      <c r="K9" s="12">
        <f>rate_rd*J9/calc_rd</f>
        <v>190.56363474361848</v>
      </c>
      <c r="L9" s="42"/>
      <c r="M9" s="11"/>
      <c r="N9" s="14">
        <v>190.56363474361848</v>
      </c>
      <c r="O9" s="3">
        <f>J9*rate_ss/calc_ss</f>
        <v>167.24974679511311</v>
      </c>
      <c r="P9" s="12" cm="1">
        <f t="array" ref="P9">J9*rate_snook/calc_snook</f>
        <v>165.69848944850222</v>
      </c>
      <c r="Q9" s="42"/>
    </row>
    <row r="10" spans="3:17" x14ac:dyDescent="0.25">
      <c r="C10">
        <v>6</v>
      </c>
      <c r="D10" t="s">
        <v>14</v>
      </c>
      <c r="E10" t="s">
        <v>15</v>
      </c>
      <c r="F10">
        <v>3.2417899999999999</v>
      </c>
      <c r="G10">
        <v>25</v>
      </c>
      <c r="H10">
        <v>1</v>
      </c>
      <c r="J10" s="2">
        <f>10^(-0.828+0.6196*LOG10(G10)+0.3478*LOG10(F10)+0.7261*H10)</f>
        <v>8.7481175486322247</v>
      </c>
      <c r="K10" s="12">
        <f>rate_rd*J10/calc_rd</f>
        <v>179.57812371350042</v>
      </c>
      <c r="L10" s="42"/>
      <c r="M10" s="11"/>
      <c r="N10" s="14">
        <v>179.57812371350042</v>
      </c>
      <c r="O10" s="3">
        <f>J10*rate_ss/calc_ss</f>
        <v>157.60822237376129</v>
      </c>
      <c r="P10" s="12" cm="1">
        <f t="array" ref="P10">J10*rate_snook/calc_snook</f>
        <v>156.14639108535226</v>
      </c>
      <c r="Q10" s="42"/>
    </row>
    <row r="11" spans="3:17" x14ac:dyDescent="0.25">
      <c r="C11">
        <v>10</v>
      </c>
      <c r="D11" t="s">
        <v>19</v>
      </c>
      <c r="E11" t="s">
        <v>20</v>
      </c>
      <c r="F11">
        <v>2.1778</v>
      </c>
      <c r="G11" t="s">
        <v>12</v>
      </c>
      <c r="H11">
        <v>0</v>
      </c>
      <c r="J11" s="2" t="e">
        <f>(-0.828+0.6196*LOG10(G11)+0.3478*LOG10(F11)+0.7261*H11)*876</f>
        <v>#VALUE!</v>
      </c>
    </row>
    <row r="12" spans="3:17" x14ac:dyDescent="0.25">
      <c r="C12">
        <v>13</v>
      </c>
      <c r="D12" t="s">
        <v>23</v>
      </c>
      <c r="E12" t="s">
        <v>20</v>
      </c>
      <c r="F12">
        <v>2.1778</v>
      </c>
      <c r="G12" t="s">
        <v>12</v>
      </c>
      <c r="H12">
        <v>0</v>
      </c>
      <c r="J12" s="2" t="e">
        <f>(-0.828+0.6196*LOG10(G12)+0.3478*LOG10(F12)+0.7261*H12)*876</f>
        <v>#VALUE!</v>
      </c>
    </row>
    <row r="13" spans="3:17" x14ac:dyDescent="0.25">
      <c r="C13">
        <v>12</v>
      </c>
      <c r="D13" t="s">
        <v>22</v>
      </c>
      <c r="E13" t="s">
        <v>20</v>
      </c>
      <c r="F13">
        <v>2.4799899999999999</v>
      </c>
      <c r="G13">
        <v>50</v>
      </c>
      <c r="H13">
        <v>0</v>
      </c>
      <c r="J13" s="2">
        <f>10^(-0.828+0.6196*LOG10(G13)+0.3478*LOG10(F13)+0.7261*H13)</f>
        <v>2.300760963639906</v>
      </c>
      <c r="K13" s="12">
        <f>rate_rd*J13/calc_rd</f>
        <v>47.22917069493635</v>
      </c>
      <c r="L13" s="42">
        <f>AVERAGE(K13:K14)</f>
        <v>37.561284365409598</v>
      </c>
      <c r="M13" s="11"/>
      <c r="N13" s="14">
        <v>47.22917069493635</v>
      </c>
      <c r="O13" s="3">
        <f>J13*rate_ss/calc_ss</f>
        <v>41.451071452843401</v>
      </c>
      <c r="P13" s="12" cm="1">
        <f t="array" ref="P13">J13*rate_snook/calc_snook</f>
        <v>41.066608813298195</v>
      </c>
      <c r="Q13" s="42">
        <f>AVERAGE(P13:P14)</f>
        <v>32.660208698619172</v>
      </c>
    </row>
    <row r="14" spans="3:17" x14ac:dyDescent="0.25">
      <c r="C14">
        <v>11</v>
      </c>
      <c r="D14" t="s">
        <v>21</v>
      </c>
      <c r="E14" t="s">
        <v>20</v>
      </c>
      <c r="F14">
        <v>1.87561</v>
      </c>
      <c r="G14">
        <v>25</v>
      </c>
      <c r="H14">
        <v>0</v>
      </c>
      <c r="J14" s="2">
        <f>10^(-0.828+0.6196*LOG10(G14)+0.3478*LOG10(F14)+0.7261*H14)</f>
        <v>1.3588221093009769</v>
      </c>
      <c r="K14" s="12">
        <f>rate_rd*J14/calc_rd</f>
        <v>27.89339803588285</v>
      </c>
      <c r="L14" s="42"/>
      <c r="M14" s="11"/>
      <c r="N14" s="14">
        <v>27.89339803588285</v>
      </c>
      <c r="O14" s="3">
        <f>J14*rate_ss/calc_ss</f>
        <v>24.480870996363791</v>
      </c>
      <c r="P14" s="12" cm="1">
        <f t="array" ref="P14">J14*rate_snook/calc_snook</f>
        <v>24.253808583940142</v>
      </c>
      <c r="Q14" s="42"/>
    </row>
    <row r="15" spans="3:17" x14ac:dyDescent="0.25">
      <c r="C15">
        <v>14</v>
      </c>
      <c r="D15" t="s">
        <v>24</v>
      </c>
      <c r="E15" t="s">
        <v>25</v>
      </c>
      <c r="F15">
        <v>1.5192099999999999</v>
      </c>
      <c r="G15" t="s">
        <v>12</v>
      </c>
      <c r="H15">
        <v>1</v>
      </c>
      <c r="J15" s="2" t="e">
        <f>(-0.828+0.6196*LOG10(G15)+0.3478*LOG10(F15)+0.7261*H15)*876</f>
        <v>#VALUE!</v>
      </c>
      <c r="L15" s="42">
        <f>AVERAGE(K15:K17)</f>
        <v>113.13559036623774</v>
      </c>
      <c r="M15" s="11"/>
      <c r="Q15" s="42">
        <f>AVERAGE(P15:P17)</f>
        <v>98.373419733367484</v>
      </c>
    </row>
    <row r="16" spans="3:17" x14ac:dyDescent="0.25">
      <c r="C16">
        <v>16</v>
      </c>
      <c r="D16" t="s">
        <v>27</v>
      </c>
      <c r="E16" t="s">
        <v>25</v>
      </c>
      <c r="F16">
        <v>3.39567</v>
      </c>
      <c r="G16">
        <v>12</v>
      </c>
      <c r="H16">
        <v>1</v>
      </c>
      <c r="J16" s="2">
        <f>10^(-0.828+0.6196*LOG10(G16)+0.3478*LOG10(F16)+0.7261*H16)</f>
        <v>5.6417856416837271</v>
      </c>
      <c r="K16" s="12">
        <f>rate_rd*J16/calc_rd</f>
        <v>115.81249043524068</v>
      </c>
      <c r="L16" s="42"/>
      <c r="M16" s="11"/>
      <c r="N16" s="14">
        <v>115.81249043524068</v>
      </c>
      <c r="O16" s="3">
        <f>J16*rate_ss/calc_ss</f>
        <v>101.64378805570671</v>
      </c>
      <c r="P16" s="12" cm="1">
        <f t="array" ref="P16">J16*rate_snook/calc_snook</f>
        <v>100.70103223107796</v>
      </c>
      <c r="Q16" s="42"/>
    </row>
    <row r="17" spans="3:17" x14ac:dyDescent="0.25">
      <c r="C17">
        <v>17</v>
      </c>
      <c r="D17" t="s">
        <v>28</v>
      </c>
      <c r="E17" t="s">
        <v>25</v>
      </c>
      <c r="F17">
        <v>1.1929000000000001</v>
      </c>
      <c r="G17">
        <v>20</v>
      </c>
      <c r="H17">
        <v>1</v>
      </c>
      <c r="J17" s="2">
        <f>10^(-0.828+0.6196*LOG10(G17)+0.3478*LOG10(F17)+0.7261*H17)</f>
        <v>5.3809761846594366</v>
      </c>
      <c r="K17" s="12">
        <f>rate_rd*J17/calc_rd</f>
        <v>110.4586902972348</v>
      </c>
      <c r="L17" s="42"/>
      <c r="M17" s="11"/>
      <c r="N17" s="14">
        <v>110.4586902972348</v>
      </c>
      <c r="O17" s="3">
        <f>J17*rate_ss/calc_ss</f>
        <v>96.9449811785299</v>
      </c>
      <c r="P17" s="12" cm="1">
        <f t="array" ref="P17">J17*rate_snook/calc_snook</f>
        <v>96.045807235657023</v>
      </c>
      <c r="Q17" s="42"/>
    </row>
    <row r="18" spans="3:17" x14ac:dyDescent="0.25">
      <c r="C18">
        <v>15</v>
      </c>
      <c r="D18" t="s">
        <v>26</v>
      </c>
      <c r="E18" t="s">
        <v>25</v>
      </c>
      <c r="F18">
        <v>2.9023750000000001</v>
      </c>
      <c r="G18">
        <v>10</v>
      </c>
      <c r="H18">
        <v>1</v>
      </c>
      <c r="J18" s="2">
        <f>10^(-0.828+0.6196*LOG10(G18)+0.3478*LOG10(F18)+0.7261*H18)</f>
        <v>4.7713983477529531</v>
      </c>
      <c r="K18" s="3">
        <f>rate_rd*J18/calc_rd</f>
        <v>97.945501762620765</v>
      </c>
      <c r="N18" s="14">
        <v>97.945501762620765</v>
      </c>
      <c r="O18" s="3">
        <f>J18*rate_ss/calc_ss</f>
        <v>85.962677987108464</v>
      </c>
      <c r="P18" s="3" cm="1">
        <f t="array" ref="P18">J18*rate_snook/calc_snook</f>
        <v>85.165365953355689</v>
      </c>
    </row>
    <row r="19" spans="3:17" x14ac:dyDescent="0.25">
      <c r="C19">
        <v>18</v>
      </c>
      <c r="D19" t="s">
        <v>29</v>
      </c>
      <c r="E19" t="s">
        <v>30</v>
      </c>
      <c r="F19">
        <v>1.475535</v>
      </c>
      <c r="G19">
        <v>35</v>
      </c>
      <c r="H19">
        <v>0</v>
      </c>
      <c r="J19" s="2">
        <f>10^(-0.828+0.6196*LOG10(G19)+0.3478*LOG10(F19)+0.7261*H19)</f>
        <v>1.5398031430448871</v>
      </c>
      <c r="K19" s="3">
        <f>rate_rd*J19/calc_rd</f>
        <v>31.608509805562093</v>
      </c>
      <c r="N19" s="14">
        <v>31.608509805562093</v>
      </c>
      <c r="O19" s="3">
        <f>J19*rate_ss/calc_ss</f>
        <v>27.741469502633652</v>
      </c>
      <c r="P19" s="3" cm="1">
        <f t="array" ref="P19">J19*rate_snook/calc_snook</f>
        <v>27.484164728208725</v>
      </c>
    </row>
    <row r="20" spans="3:17" x14ac:dyDescent="0.25">
      <c r="C20">
        <v>19</v>
      </c>
      <c r="D20" t="s">
        <v>31</v>
      </c>
      <c r="E20" t="s">
        <v>32</v>
      </c>
      <c r="F20" t="s">
        <v>12</v>
      </c>
      <c r="G20" t="s">
        <v>12</v>
      </c>
      <c r="H20">
        <v>0</v>
      </c>
      <c r="J20" s="2" t="e">
        <f>(-0.828+0.6196*LOG10(G20)+0.3478*LOG10(F20)+0.7261*H20)*876</f>
        <v>#VALUE!</v>
      </c>
    </row>
    <row r="21" spans="3:17" x14ac:dyDescent="0.25">
      <c r="C21">
        <v>20</v>
      </c>
      <c r="D21" t="s">
        <v>33</v>
      </c>
      <c r="E21" t="s">
        <v>32</v>
      </c>
      <c r="F21" t="s">
        <v>12</v>
      </c>
      <c r="G21" t="s">
        <v>12</v>
      </c>
      <c r="H21">
        <v>0</v>
      </c>
      <c r="J21" s="2" t="e">
        <f>(-0.828+0.6196*LOG10(G21)+0.3478*LOG10(F21)+0.7261*H21)*876</f>
        <v>#VALUE!</v>
      </c>
    </row>
    <row r="22" spans="3:17" x14ac:dyDescent="0.25">
      <c r="C22">
        <v>21</v>
      </c>
      <c r="D22" t="s">
        <v>34</v>
      </c>
      <c r="E22" t="s">
        <v>35</v>
      </c>
      <c r="F22">
        <v>3.4132799999999999</v>
      </c>
      <c r="G22">
        <v>75</v>
      </c>
      <c r="H22">
        <v>1</v>
      </c>
      <c r="J22" s="2">
        <f>10^(-0.828+0.6196*LOG10(G22)+0.3478*LOG10(F22)+0.7261*H22)</f>
        <v>17.592402435732051</v>
      </c>
      <c r="K22" s="3">
        <f>rate_rd*J22/calc_rd</f>
        <v>361.13033500738925</v>
      </c>
      <c r="N22" s="14">
        <v>361.13033500738925</v>
      </c>
      <c r="O22" s="3">
        <f>J22*rate_ss/calc_ss</f>
        <v>316.94901900501691</v>
      </c>
      <c r="P22" s="3" cm="1">
        <f t="array" ref="P22">J22*rate_snook/calc_snook</f>
        <v>314.00928663678224</v>
      </c>
    </row>
    <row r="23" spans="3:17" x14ac:dyDescent="0.25">
      <c r="C23">
        <v>22</v>
      </c>
      <c r="D23" t="s">
        <v>36</v>
      </c>
      <c r="E23" t="s">
        <v>37</v>
      </c>
      <c r="F23">
        <v>1.137534</v>
      </c>
      <c r="G23" t="s">
        <v>12</v>
      </c>
      <c r="H23">
        <v>0</v>
      </c>
      <c r="J23" s="2" t="e">
        <f>(-0.828+0.6196*LOG10(G23)+0.3478*LOG10(F23)+0.7261*H23)*876</f>
        <v>#VALUE!</v>
      </c>
      <c r="L23" s="42">
        <f>AVERAGE(K23:K30)</f>
        <v>73.278808750555243</v>
      </c>
      <c r="M23" s="11"/>
      <c r="Q23" s="42">
        <f>AVERAGE(P23:P30)</f>
        <v>63.717235110930851</v>
      </c>
    </row>
    <row r="24" spans="3:17" x14ac:dyDescent="0.25">
      <c r="C24">
        <v>24</v>
      </c>
      <c r="D24" t="s">
        <v>39</v>
      </c>
      <c r="E24" t="s">
        <v>37</v>
      </c>
      <c r="F24">
        <v>1.322841333</v>
      </c>
      <c r="G24" t="s">
        <v>12</v>
      </c>
      <c r="H24">
        <v>0</v>
      </c>
      <c r="J24" s="2" t="e">
        <f>(-0.828+0.6196*LOG10(G24)+0.3478*LOG10(F24)+0.7261*H24)*876</f>
        <v>#VALUE!</v>
      </c>
      <c r="L24" s="42"/>
      <c r="M24" s="11"/>
      <c r="Q24" s="42"/>
    </row>
    <row r="25" spans="3:17" x14ac:dyDescent="0.25">
      <c r="C25">
        <v>25</v>
      </c>
      <c r="D25" t="s">
        <v>40</v>
      </c>
      <c r="E25" t="s">
        <v>37</v>
      </c>
      <c r="F25">
        <v>1.322841333</v>
      </c>
      <c r="G25" t="s">
        <v>12</v>
      </c>
      <c r="H25">
        <v>0</v>
      </c>
      <c r="J25" s="2" t="e">
        <f>(-0.828+0.6196*LOG10(G25)+0.3478*LOG10(F25)+0.7261*H25)*876</f>
        <v>#VALUE!</v>
      </c>
      <c r="L25" s="42"/>
      <c r="M25" s="11"/>
      <c r="Q25" s="42"/>
    </row>
    <row r="26" spans="3:17" x14ac:dyDescent="0.25">
      <c r="C26">
        <v>26</v>
      </c>
      <c r="D26" t="s">
        <v>41</v>
      </c>
      <c r="E26" t="s">
        <v>37</v>
      </c>
      <c r="F26">
        <v>1.322841333</v>
      </c>
      <c r="G26" t="s">
        <v>12</v>
      </c>
      <c r="H26">
        <v>0</v>
      </c>
      <c r="J26" s="2" t="e">
        <f>(-0.828+0.6196*LOG10(G26)+0.3478*LOG10(F26)+0.7261*H26)*876</f>
        <v>#VALUE!</v>
      </c>
      <c r="L26" s="42"/>
      <c r="M26" s="11"/>
      <c r="Q26" s="42"/>
    </row>
    <row r="27" spans="3:17" x14ac:dyDescent="0.25">
      <c r="C27">
        <v>28</v>
      </c>
      <c r="D27" t="s">
        <v>43</v>
      </c>
      <c r="E27" t="s">
        <v>37</v>
      </c>
      <c r="F27">
        <v>1.322841333</v>
      </c>
      <c r="G27" t="s">
        <v>12</v>
      </c>
      <c r="H27">
        <v>0</v>
      </c>
      <c r="J27" s="2" t="e">
        <f>(-0.828+0.6196*LOG10(G27)+0.3478*LOG10(F27)+0.7261*H27)*876</f>
        <v>#VALUE!</v>
      </c>
      <c r="L27" s="42"/>
      <c r="M27" s="11"/>
      <c r="Q27" s="42"/>
    </row>
    <row r="28" spans="3:17" x14ac:dyDescent="0.25">
      <c r="C28">
        <v>23</v>
      </c>
      <c r="D28" t="s">
        <v>38</v>
      </c>
      <c r="E28" t="s">
        <v>37</v>
      </c>
      <c r="F28">
        <v>1.2675399999999999</v>
      </c>
      <c r="G28">
        <v>10.4</v>
      </c>
      <c r="H28">
        <v>0</v>
      </c>
      <c r="J28" s="2">
        <f>10^(-0.828+0.6196*LOG10(G28)+0.3478*LOG10(F28)+0.7261*H28)</f>
        <v>0.6885950984910868</v>
      </c>
      <c r="K28" s="12">
        <f>rate_rd*J28/calc_rd</f>
        <v>14.135225675457024</v>
      </c>
      <c r="L28" s="42"/>
      <c r="M28" s="11"/>
      <c r="N28" s="14">
        <v>14.135225675457024</v>
      </c>
      <c r="O28" s="3">
        <f>J28*rate_ss/calc_ss</f>
        <v>12.405897475101227</v>
      </c>
      <c r="P28" s="12" cm="1">
        <f t="array" ref="P28">J28*rate_snook/calc_snook</f>
        <v>12.290831593278831</v>
      </c>
      <c r="Q28" s="42"/>
    </row>
    <row r="29" spans="3:17" x14ac:dyDescent="0.25">
      <c r="C29">
        <v>27</v>
      </c>
      <c r="D29" t="s">
        <v>42</v>
      </c>
      <c r="E29" t="s">
        <v>37</v>
      </c>
      <c r="F29">
        <v>1.56345</v>
      </c>
      <c r="G29">
        <v>3.65</v>
      </c>
      <c r="H29">
        <v>0</v>
      </c>
      <c r="J29" s="2">
        <f>10^(-0.828+0.6196*LOG10(G29)+0.3478*LOG10(F29)+0.7261*H29)</f>
        <v>0.38716765933146408</v>
      </c>
      <c r="K29" s="12">
        <f>rate_rd*J29/calc_rd</f>
        <v>7.9476346126787725</v>
      </c>
      <c r="L29" s="42"/>
      <c r="M29" s="11"/>
      <c r="N29" s="14">
        <v>7.9476346126787725</v>
      </c>
      <c r="O29" s="3">
        <f>J29*rate_ss/calc_ss</f>
        <v>6.9753071113433647</v>
      </c>
      <c r="P29" s="12" cm="1">
        <f t="array" ref="P29">J29*rate_snook/calc_snook</f>
        <v>6.9106104728809221</v>
      </c>
      <c r="Q29" s="42"/>
    </row>
    <row r="30" spans="3:17" x14ac:dyDescent="0.25">
      <c r="C30">
        <v>29</v>
      </c>
      <c r="D30" t="s">
        <v>44</v>
      </c>
      <c r="E30" t="s">
        <v>45</v>
      </c>
      <c r="F30">
        <v>0.89915100000000003</v>
      </c>
      <c r="G30">
        <v>60</v>
      </c>
      <c r="H30">
        <v>1</v>
      </c>
      <c r="J30" s="2">
        <f>10^(-0.828+0.6196*LOG10(G30)+0.3478*LOG10(F30)+0.7261*H30)</f>
        <v>9.6335311057718744</v>
      </c>
      <c r="K30" s="12">
        <f>rate_rd*J30/calc_rd</f>
        <v>197.75356596352992</v>
      </c>
      <c r="L30" s="42"/>
      <c r="M30" s="11"/>
      <c r="N30" s="14">
        <v>197.75356596352992</v>
      </c>
      <c r="O30" s="3">
        <f>J30*rate_ss/calc_ss</f>
        <v>173.56004927030631</v>
      </c>
      <c r="P30" s="12" cm="1">
        <f t="array" ref="P30">J30*rate_snook/calc_snook</f>
        <v>171.95026326663279</v>
      </c>
      <c r="Q30" s="42"/>
    </row>
    <row r="31" spans="3:17" x14ac:dyDescent="0.25">
      <c r="C31">
        <v>30</v>
      </c>
      <c r="D31" t="s">
        <v>46</v>
      </c>
      <c r="E31" t="s">
        <v>47</v>
      </c>
      <c r="F31">
        <v>0.40723599999999999</v>
      </c>
      <c r="G31" t="s">
        <v>12</v>
      </c>
      <c r="H31">
        <v>0</v>
      </c>
      <c r="J31" s="2" t="e">
        <f>(-0.828+0.6196*LOG10(G31)+0.3478*LOG10(F31)+0.7261*H31)*876</f>
        <v>#VALUE!</v>
      </c>
    </row>
    <row r="32" spans="3:17" x14ac:dyDescent="0.25">
      <c r="C32">
        <v>31</v>
      </c>
      <c r="D32" t="s">
        <v>48</v>
      </c>
      <c r="E32" t="s">
        <v>47</v>
      </c>
      <c r="F32">
        <v>1.8828100000000001</v>
      </c>
      <c r="G32">
        <v>30</v>
      </c>
      <c r="H32">
        <v>0</v>
      </c>
      <c r="J32" s="2">
        <f>10^(-0.828+0.6196*LOG10(G32)+0.3478*LOG10(F32)+0.7261*H32)</f>
        <v>1.5233581795720699</v>
      </c>
      <c r="K32" s="3">
        <f>rate_rd*J32/calc_rd</f>
        <v>31.270933673489282</v>
      </c>
      <c r="N32" s="14">
        <v>31.270933673489282</v>
      </c>
      <c r="O32" s="3">
        <f>J32*rate_ss/calc_ss</f>
        <v>27.445193024232033</v>
      </c>
      <c r="P32" s="3" cm="1">
        <f t="array" ref="P32">J32*rate_snook/calc_snook</f>
        <v>27.190636242390386</v>
      </c>
    </row>
    <row r="33" spans="3:17" x14ac:dyDescent="0.25">
      <c r="C33">
        <v>33</v>
      </c>
      <c r="D33" t="s">
        <v>51</v>
      </c>
      <c r="E33" t="s">
        <v>50</v>
      </c>
      <c r="F33">
        <v>2.2475575000000001</v>
      </c>
      <c r="G33" t="s">
        <v>12</v>
      </c>
      <c r="H33">
        <v>1</v>
      </c>
      <c r="J33" s="2" t="e">
        <f>(-0.828+0.6196*LOG10(G33)+0.3478*LOG10(F33)+0.7261*H33)*876</f>
        <v>#VALUE!</v>
      </c>
    </row>
    <row r="34" spans="3:17" x14ac:dyDescent="0.25">
      <c r="C34">
        <v>34</v>
      </c>
      <c r="D34" t="s">
        <v>52</v>
      </c>
      <c r="E34" t="s">
        <v>50</v>
      </c>
      <c r="F34">
        <v>2.1895487500000002</v>
      </c>
      <c r="G34" t="s">
        <v>12</v>
      </c>
      <c r="H34">
        <v>1</v>
      </c>
      <c r="J34" s="2" t="e">
        <f>(-0.828+0.6196*LOG10(G34)+0.3478*LOG10(F34)+0.7261*H34)*876</f>
        <v>#VALUE!</v>
      </c>
    </row>
    <row r="35" spans="3:17" x14ac:dyDescent="0.25">
      <c r="C35">
        <v>32</v>
      </c>
      <c r="D35" t="s">
        <v>49</v>
      </c>
      <c r="E35" t="s">
        <v>50</v>
      </c>
      <c r="F35">
        <v>2.1315400000000002</v>
      </c>
      <c r="G35">
        <v>15</v>
      </c>
      <c r="H35">
        <v>1</v>
      </c>
      <c r="J35" s="2">
        <f>10^(-0.828+0.6196*LOG10(G35)+0.3478*LOG10(F35)+0.7261*H35)</f>
        <v>5.5096719178206897</v>
      </c>
      <c r="K35" s="3">
        <f>rate_rd*J35/calc_rd</f>
        <v>113.10050874132332</v>
      </c>
      <c r="N35" s="14">
        <v>113.10050874132332</v>
      </c>
      <c r="O35" s="3">
        <f>J35*rate_ss/calc_ss</f>
        <v>99.263594939476022</v>
      </c>
      <c r="P35" s="3" cm="1">
        <f t="array" ref="P35">J35*rate_snook/calc_snook</f>
        <v>98.342915632920736</v>
      </c>
    </row>
    <row r="36" spans="3:17" x14ac:dyDescent="0.25">
      <c r="C36">
        <v>35</v>
      </c>
      <c r="D36" t="s">
        <v>53</v>
      </c>
      <c r="E36" t="s">
        <v>54</v>
      </c>
      <c r="F36">
        <v>2.2794949999999998</v>
      </c>
      <c r="G36">
        <v>50</v>
      </c>
      <c r="H36">
        <v>1</v>
      </c>
      <c r="J36" s="2">
        <f>10^(-0.828+0.6196*LOG10(G36)+0.3478*LOG10(F36)+0.7261*H36)</f>
        <v>11.891539835279319</v>
      </c>
      <c r="K36" s="12">
        <f>rate_rd*J36/calc_rd</f>
        <v>244.10513459752138</v>
      </c>
      <c r="L36" s="42">
        <f>AVERAGE(K36:K38)</f>
        <v>173.44867716226904</v>
      </c>
      <c r="M36" s="11"/>
      <c r="N36" s="14">
        <v>244.10513459752138</v>
      </c>
      <c r="O36" s="3">
        <f>J36*rate_ss/calc_ss</f>
        <v>214.24088603132421</v>
      </c>
      <c r="P36" s="12" cm="1">
        <f t="array" ref="P36">J36*rate_snook/calc_snook</f>
        <v>212.25378138830402</v>
      </c>
      <c r="Q36" s="42">
        <f>AVERAGE(P36:P38)</f>
        <v>150.8167276579056</v>
      </c>
    </row>
    <row r="37" spans="3:17" x14ac:dyDescent="0.25">
      <c r="C37">
        <v>36</v>
      </c>
      <c r="D37" t="s">
        <v>55</v>
      </c>
      <c r="E37" t="s">
        <v>54</v>
      </c>
      <c r="F37">
        <v>1.90961</v>
      </c>
      <c r="G37">
        <v>30</v>
      </c>
      <c r="H37">
        <v>1</v>
      </c>
      <c r="J37" s="2">
        <f>10^(-0.828+0.6196*LOG10(G37)+0.3478*LOG10(F37)+0.7261*H37)</f>
        <v>8.1477348840362538</v>
      </c>
      <c r="K37" s="12">
        <f>rate_rd*J37/calc_rd</f>
        <v>167.2536902775193</v>
      </c>
      <c r="L37" s="42"/>
      <c r="M37" s="11"/>
      <c r="N37" s="14">
        <v>167.2536902775193</v>
      </c>
      <c r="O37" s="3">
        <f>J37*rate_ss/calc_ss</f>
        <v>146.79158165249115</v>
      </c>
      <c r="P37" s="12" cm="1">
        <f t="array" ref="P37">J37*rate_snook/calc_snook</f>
        <v>145.43007573799784</v>
      </c>
      <c r="Q37" s="42"/>
    </row>
    <row r="38" spans="3:17" x14ac:dyDescent="0.25">
      <c r="C38">
        <v>37</v>
      </c>
      <c r="D38" t="s">
        <v>56</v>
      </c>
      <c r="E38" t="s">
        <v>54</v>
      </c>
      <c r="F38">
        <v>1.9161699999999999</v>
      </c>
      <c r="G38">
        <v>15</v>
      </c>
      <c r="H38">
        <v>1</v>
      </c>
      <c r="J38" s="2">
        <f>10^(-0.828+0.6196*LOG10(G38)+0.3478*LOG10(F38)+0.7261*H38)</f>
        <v>5.3092931088750559</v>
      </c>
      <c r="K38" s="12">
        <f>rate_rd*J38/calc_rd</f>
        <v>108.98720661176644</v>
      </c>
      <c r="L38" s="42"/>
      <c r="M38" s="11"/>
      <c r="N38" s="14">
        <v>108.98720661176644</v>
      </c>
      <c r="O38" s="3">
        <f>J38*rate_ss/calc_ss</f>
        <v>95.653521377509463</v>
      </c>
      <c r="P38" s="12" cm="1">
        <f t="array" ref="P38">J38*rate_snook/calc_snook</f>
        <v>94.766325847414961</v>
      </c>
      <c r="Q38" s="42"/>
    </row>
    <row r="39" spans="3:17" x14ac:dyDescent="0.25">
      <c r="C39">
        <v>38</v>
      </c>
      <c r="D39" t="s">
        <v>57</v>
      </c>
      <c r="E39" t="s">
        <v>58</v>
      </c>
      <c r="F39" t="s">
        <v>12</v>
      </c>
      <c r="G39" t="s">
        <v>12</v>
      </c>
      <c r="H39">
        <v>0</v>
      </c>
      <c r="J39" s="2" t="e">
        <f t="shared" ref="J39:J49" si="0">(-0.828+0.6196*LOG10(G39)+0.3478*LOG10(F39)+0.7261*H39)*876</f>
        <v>#VALUE!</v>
      </c>
    </row>
    <row r="40" spans="3:17" x14ac:dyDescent="0.25">
      <c r="C40">
        <v>39</v>
      </c>
      <c r="D40" t="s">
        <v>59</v>
      </c>
      <c r="E40" t="s">
        <v>58</v>
      </c>
      <c r="F40" t="s">
        <v>12</v>
      </c>
      <c r="G40" t="s">
        <v>12</v>
      </c>
      <c r="H40">
        <v>0</v>
      </c>
      <c r="J40" s="2" t="e">
        <f t="shared" si="0"/>
        <v>#VALUE!</v>
      </c>
    </row>
    <row r="41" spans="3:17" x14ac:dyDescent="0.25">
      <c r="C41">
        <v>42</v>
      </c>
      <c r="D41" t="s">
        <v>63</v>
      </c>
      <c r="E41" t="s">
        <v>61</v>
      </c>
      <c r="F41">
        <v>0.72786252200000001</v>
      </c>
      <c r="G41" t="s">
        <v>12</v>
      </c>
      <c r="H41">
        <v>0</v>
      </c>
      <c r="J41" s="2" t="e">
        <f t="shared" si="0"/>
        <v>#VALUE!</v>
      </c>
    </row>
    <row r="42" spans="3:17" x14ac:dyDescent="0.25">
      <c r="C42">
        <v>43</v>
      </c>
      <c r="D42" t="s">
        <v>64</v>
      </c>
      <c r="E42" t="s">
        <v>61</v>
      </c>
      <c r="F42">
        <v>0.72786252200000001</v>
      </c>
      <c r="G42" t="s">
        <v>12</v>
      </c>
      <c r="H42">
        <v>0</v>
      </c>
      <c r="J42" s="2" t="e">
        <f t="shared" si="0"/>
        <v>#VALUE!</v>
      </c>
    </row>
    <row r="43" spans="3:17" x14ac:dyDescent="0.25">
      <c r="C43">
        <v>45</v>
      </c>
      <c r="D43" t="s">
        <v>66</v>
      </c>
      <c r="E43" t="s">
        <v>61</v>
      </c>
      <c r="F43" t="s">
        <v>12</v>
      </c>
      <c r="G43" t="s">
        <v>12</v>
      </c>
      <c r="H43">
        <v>0</v>
      </c>
      <c r="J43" s="2" t="e">
        <f t="shared" si="0"/>
        <v>#VALUE!</v>
      </c>
    </row>
    <row r="44" spans="3:17" x14ac:dyDescent="0.25">
      <c r="C44">
        <v>46</v>
      </c>
      <c r="D44" t="s">
        <v>67</v>
      </c>
      <c r="E44" t="s">
        <v>61</v>
      </c>
      <c r="F44" t="s">
        <v>12</v>
      </c>
      <c r="G44" t="s">
        <v>12</v>
      </c>
      <c r="H44">
        <v>0</v>
      </c>
      <c r="J44" s="2" t="e">
        <f t="shared" si="0"/>
        <v>#VALUE!</v>
      </c>
    </row>
    <row r="45" spans="3:17" x14ac:dyDescent="0.25">
      <c r="C45">
        <v>48</v>
      </c>
      <c r="D45" t="s">
        <v>69</v>
      </c>
      <c r="E45" t="s">
        <v>61</v>
      </c>
      <c r="F45" t="s">
        <v>12</v>
      </c>
      <c r="G45" t="s">
        <v>12</v>
      </c>
      <c r="H45">
        <v>0</v>
      </c>
      <c r="J45" s="2" t="e">
        <f t="shared" si="0"/>
        <v>#VALUE!</v>
      </c>
    </row>
    <row r="46" spans="3:17" x14ac:dyDescent="0.25">
      <c r="C46">
        <v>49</v>
      </c>
      <c r="D46" t="s">
        <v>70</v>
      </c>
      <c r="E46" t="s">
        <v>61</v>
      </c>
      <c r="F46" t="s">
        <v>12</v>
      </c>
      <c r="G46" t="s">
        <v>12</v>
      </c>
      <c r="H46">
        <v>0</v>
      </c>
      <c r="J46" s="2" t="e">
        <f t="shared" si="0"/>
        <v>#VALUE!</v>
      </c>
    </row>
    <row r="47" spans="3:17" x14ac:dyDescent="0.25">
      <c r="C47">
        <v>50</v>
      </c>
      <c r="D47" t="s">
        <v>71</v>
      </c>
      <c r="E47" t="s">
        <v>61</v>
      </c>
      <c r="F47" t="s">
        <v>12</v>
      </c>
      <c r="G47" t="s">
        <v>12</v>
      </c>
      <c r="H47">
        <v>0</v>
      </c>
      <c r="J47" s="2" t="e">
        <f t="shared" si="0"/>
        <v>#VALUE!</v>
      </c>
    </row>
    <row r="48" spans="3:17" x14ac:dyDescent="0.25">
      <c r="C48">
        <v>51</v>
      </c>
      <c r="D48" t="s">
        <v>72</v>
      </c>
      <c r="E48" t="s">
        <v>61</v>
      </c>
      <c r="F48" t="s">
        <v>12</v>
      </c>
      <c r="G48" t="s">
        <v>12</v>
      </c>
      <c r="H48">
        <v>0</v>
      </c>
      <c r="J48" s="2" t="e">
        <f t="shared" si="0"/>
        <v>#VALUE!</v>
      </c>
    </row>
    <row r="49" spans="3:17" x14ac:dyDescent="0.25">
      <c r="C49">
        <v>52</v>
      </c>
      <c r="D49" t="s">
        <v>73</v>
      </c>
      <c r="E49" t="s">
        <v>61</v>
      </c>
      <c r="F49" t="s">
        <v>12</v>
      </c>
      <c r="G49">
        <v>7.5</v>
      </c>
      <c r="H49">
        <v>0</v>
      </c>
      <c r="J49" s="2" t="e">
        <f t="shared" si="0"/>
        <v>#VALUE!</v>
      </c>
    </row>
    <row r="50" spans="3:17" x14ac:dyDescent="0.25">
      <c r="C50">
        <v>47</v>
      </c>
      <c r="D50" t="s">
        <v>68</v>
      </c>
      <c r="E50" t="s">
        <v>61</v>
      </c>
      <c r="F50">
        <v>1.8251900000000001</v>
      </c>
      <c r="G50">
        <v>30</v>
      </c>
      <c r="H50">
        <v>0</v>
      </c>
      <c r="J50" s="2">
        <f t="shared" ref="J50:J60" si="1">10^(-0.828+0.6196*LOG10(G50)+0.3478*LOG10(F50)+0.7261*H50)</f>
        <v>1.5069792758112244</v>
      </c>
      <c r="K50" s="12">
        <f t="shared" ref="K50:K60" si="2">rate_rd*J50/calc_rd</f>
        <v>30.934713590767998</v>
      </c>
      <c r="L50" s="42">
        <f>AVERAGE(K50:K54)</f>
        <v>20.519521017605431</v>
      </c>
      <c r="M50" s="11"/>
      <c r="N50" s="14">
        <v>30.934713590767998</v>
      </c>
      <c r="O50" s="3">
        <f t="shared" ref="O50:O60" si="3">J50*rate_ss/calc_ss</f>
        <v>27.150106693735552</v>
      </c>
      <c r="P50" s="12" cm="1">
        <f t="array" ref="P50">J50*rate_snook/calc_snook</f>
        <v>26.898286865741902</v>
      </c>
      <c r="Q50" s="42">
        <f>AVERAGE(P50:P54)</f>
        <v>17.842090603479495</v>
      </c>
    </row>
    <row r="51" spans="3:17" x14ac:dyDescent="0.25">
      <c r="C51">
        <v>40</v>
      </c>
      <c r="D51" t="s">
        <v>60</v>
      </c>
      <c r="E51" t="s">
        <v>61</v>
      </c>
      <c r="F51">
        <v>1.0318845000000001</v>
      </c>
      <c r="G51">
        <v>30</v>
      </c>
      <c r="H51">
        <v>0</v>
      </c>
      <c r="J51" s="2">
        <f t="shared" si="1"/>
        <v>1.2358484640437981</v>
      </c>
      <c r="K51" s="12">
        <f t="shared" si="2"/>
        <v>25.36904049739201</v>
      </c>
      <c r="L51" s="42"/>
      <c r="M51" s="11"/>
      <c r="N51" s="14">
        <v>25.36904049739201</v>
      </c>
      <c r="O51" s="3">
        <f t="shared" si="3"/>
        <v>22.265347768645409</v>
      </c>
      <c r="P51" s="12" cm="1">
        <f t="array" ref="P51">J51*rate_snook/calc_snook</f>
        <v>22.058834545380147</v>
      </c>
      <c r="Q51" s="42"/>
    </row>
    <row r="52" spans="3:17" x14ac:dyDescent="0.25">
      <c r="C52">
        <v>41</v>
      </c>
      <c r="D52" t="s">
        <v>62</v>
      </c>
      <c r="E52" t="s">
        <v>61</v>
      </c>
      <c r="F52">
        <v>1.8793150000000001</v>
      </c>
      <c r="G52">
        <v>16</v>
      </c>
      <c r="H52">
        <v>0</v>
      </c>
      <c r="J52" s="2">
        <f t="shared" si="1"/>
        <v>1.0312638523865723</v>
      </c>
      <c r="K52" s="12">
        <f t="shared" si="2"/>
        <v>21.169403204246137</v>
      </c>
      <c r="L52" s="42"/>
      <c r="M52" s="11"/>
      <c r="N52" s="14">
        <v>21.169403204246137</v>
      </c>
      <c r="O52" s="3">
        <f t="shared" si="3"/>
        <v>18.579501437812436</v>
      </c>
      <c r="P52" s="12" cm="1">
        <f t="array" ref="P52">J52*rate_snook/calc_snook</f>
        <v>18.40717479066312</v>
      </c>
      <c r="Q52" s="42"/>
    </row>
    <row r="53" spans="3:17" x14ac:dyDescent="0.25">
      <c r="C53">
        <v>53</v>
      </c>
      <c r="D53" t="s">
        <v>74</v>
      </c>
      <c r="E53" t="s">
        <v>61</v>
      </c>
      <c r="F53">
        <v>0.59073399999999998</v>
      </c>
      <c r="G53">
        <v>25</v>
      </c>
      <c r="H53">
        <v>0</v>
      </c>
      <c r="J53" s="2">
        <f t="shared" si="1"/>
        <v>0.90918812706529617</v>
      </c>
      <c r="K53" s="12">
        <f t="shared" si="2"/>
        <v>18.663477834326191</v>
      </c>
      <c r="L53" s="42"/>
      <c r="M53" s="11"/>
      <c r="N53" s="14">
        <v>18.663477834326191</v>
      </c>
      <c r="O53" s="3">
        <f t="shared" si="3"/>
        <v>16.38015535496492</v>
      </c>
      <c r="P53" s="12" cm="1">
        <f t="array" ref="P53">J53*rate_snook/calc_snook</f>
        <v>16.228227852413035</v>
      </c>
      <c r="Q53" s="42"/>
    </row>
    <row r="54" spans="3:17" x14ac:dyDescent="0.25">
      <c r="C54">
        <v>44</v>
      </c>
      <c r="D54" t="s">
        <v>65</v>
      </c>
      <c r="E54" t="s">
        <v>61</v>
      </c>
      <c r="F54">
        <v>0.436166</v>
      </c>
      <c r="G54">
        <v>5.35</v>
      </c>
      <c r="H54">
        <v>0</v>
      </c>
      <c r="J54" s="2">
        <f t="shared" si="1"/>
        <v>0.31474504539184966</v>
      </c>
      <c r="K54" s="12">
        <f t="shared" si="2"/>
        <v>6.460969961294821</v>
      </c>
      <c r="L54" s="42"/>
      <c r="M54" s="11"/>
      <c r="N54" s="14">
        <v>6.460969961294821</v>
      </c>
      <c r="O54" s="3">
        <f t="shared" si="3"/>
        <v>5.6705236102953638</v>
      </c>
      <c r="P54" s="12" cm="1">
        <f t="array" ref="P54">J54*rate_snook/calc_snook</f>
        <v>5.6179289631992635</v>
      </c>
      <c r="Q54" s="42"/>
    </row>
    <row r="55" spans="3:17" x14ac:dyDescent="0.25">
      <c r="C55">
        <v>57</v>
      </c>
      <c r="D55" t="s">
        <v>79</v>
      </c>
      <c r="E55" t="s">
        <v>76</v>
      </c>
      <c r="F55">
        <v>1.2473099999999999</v>
      </c>
      <c r="G55">
        <v>50</v>
      </c>
      <c r="H55">
        <v>0</v>
      </c>
      <c r="J55" s="2">
        <f t="shared" si="1"/>
        <v>1.8115974990971817</v>
      </c>
      <c r="K55" s="12">
        <f t="shared" si="2"/>
        <v>37.187803890770326</v>
      </c>
      <c r="L55" s="42">
        <f>AVERAGE(K55:K58)</f>
        <v>28.655918465256264</v>
      </c>
      <c r="M55" s="11"/>
      <c r="N55" s="14">
        <v>37.187803890770326</v>
      </c>
      <c r="O55" s="3">
        <f t="shared" si="3"/>
        <v>32.638183003622323</v>
      </c>
      <c r="P55" s="12" cm="1">
        <f t="array" ref="P55">J55*rate_snook/calc_snook</f>
        <v>32.335460744637828</v>
      </c>
      <c r="Q55" s="42">
        <f>AVERAGE(P55:P58)</f>
        <v>24.916833738192601</v>
      </c>
    </row>
    <row r="56" spans="3:17" x14ac:dyDescent="0.25">
      <c r="C56">
        <v>55</v>
      </c>
      <c r="D56" t="s">
        <v>77</v>
      </c>
      <c r="E56" t="s">
        <v>76</v>
      </c>
      <c r="F56">
        <v>1.29627</v>
      </c>
      <c r="G56">
        <v>30</v>
      </c>
      <c r="H56">
        <v>0</v>
      </c>
      <c r="J56" s="2">
        <f t="shared" si="1"/>
        <v>1.3378881710470196</v>
      </c>
      <c r="K56" s="12">
        <f t="shared" si="2"/>
        <v>27.463673888638436</v>
      </c>
      <c r="L56" s="42"/>
      <c r="M56" s="11"/>
      <c r="N56" s="14">
        <v>27.463673888638436</v>
      </c>
      <c r="O56" s="3">
        <f t="shared" si="3"/>
        <v>24.10372005192956</v>
      </c>
      <c r="P56" s="12" cm="1">
        <f t="array" ref="P56">J56*rate_snook/calc_snook</f>
        <v>23.880155750471975</v>
      </c>
      <c r="Q56" s="42"/>
    </row>
    <row r="57" spans="3:17" x14ac:dyDescent="0.25">
      <c r="C57">
        <v>56</v>
      </c>
      <c r="D57" t="s">
        <v>78</v>
      </c>
      <c r="E57" t="s">
        <v>76</v>
      </c>
      <c r="F57">
        <v>1.2581500000000001</v>
      </c>
      <c r="G57">
        <v>30</v>
      </c>
      <c r="H57">
        <v>0</v>
      </c>
      <c r="J57" s="2">
        <f t="shared" si="1"/>
        <v>1.3240709758877749</v>
      </c>
      <c r="K57" s="12">
        <f t="shared" si="2"/>
        <v>27.180039613277291</v>
      </c>
      <c r="L57" s="42"/>
      <c r="M57" s="11"/>
      <c r="N57" s="14">
        <v>27.180039613277291</v>
      </c>
      <c r="O57" s="3">
        <f t="shared" si="3"/>
        <v>23.854786089264604</v>
      </c>
      <c r="P57" s="12" cm="1">
        <f t="array" ref="P57">J57*rate_snook/calc_snook</f>
        <v>23.633530674043342</v>
      </c>
      <c r="Q57" s="42"/>
    </row>
    <row r="58" spans="3:17" x14ac:dyDescent="0.25">
      <c r="C58">
        <v>54</v>
      </c>
      <c r="D58" t="s">
        <v>75</v>
      </c>
      <c r="E58" t="s">
        <v>76</v>
      </c>
      <c r="F58">
        <v>1.56165</v>
      </c>
      <c r="G58">
        <v>20</v>
      </c>
      <c r="H58">
        <v>0</v>
      </c>
      <c r="J58" s="2">
        <f t="shared" si="1"/>
        <v>1.110315999792675</v>
      </c>
      <c r="K58" s="12">
        <f t="shared" si="2"/>
        <v>22.792156468339002</v>
      </c>
      <c r="L58" s="42"/>
      <c r="M58" s="11"/>
      <c r="N58" s="14">
        <v>22.792156468339002</v>
      </c>
      <c r="O58" s="3">
        <f t="shared" si="3"/>
        <v>20.003724232972797</v>
      </c>
      <c r="P58" s="12" cm="1">
        <f t="array" ref="P58">J58*rate_snook/calc_snook</f>
        <v>19.818187783617262</v>
      </c>
      <c r="Q58" s="42"/>
    </row>
    <row r="59" spans="3:17" x14ac:dyDescent="0.25">
      <c r="C59">
        <v>58</v>
      </c>
      <c r="D59" t="s">
        <v>80</v>
      </c>
      <c r="E59" t="s">
        <v>81</v>
      </c>
      <c r="F59">
        <v>1.34209</v>
      </c>
      <c r="G59">
        <v>60</v>
      </c>
      <c r="H59">
        <v>1</v>
      </c>
      <c r="J59" s="2">
        <f t="shared" si="1"/>
        <v>11.073501511672383</v>
      </c>
      <c r="K59" s="3">
        <f t="shared" si="2"/>
        <v>227.31274623940664</v>
      </c>
      <c r="N59" s="14">
        <v>227.31274623940664</v>
      </c>
      <c r="O59" s="3">
        <f t="shared" si="3"/>
        <v>199.50290779765731</v>
      </c>
      <c r="P59" s="3" cm="1">
        <f t="array" ref="P59">J59*rate_snook/calc_snook</f>
        <v>197.65249930782878</v>
      </c>
    </row>
    <row r="60" spans="3:17" x14ac:dyDescent="0.25">
      <c r="C60">
        <v>59</v>
      </c>
      <c r="D60" t="s">
        <v>82</v>
      </c>
      <c r="E60" t="s">
        <v>83</v>
      </c>
      <c r="F60">
        <v>2.2199300000000002</v>
      </c>
      <c r="G60">
        <v>18</v>
      </c>
      <c r="H60">
        <v>0</v>
      </c>
      <c r="J60" s="2">
        <f t="shared" si="1"/>
        <v>1.1755027401928582</v>
      </c>
      <c r="K60" s="3">
        <f t="shared" si="2"/>
        <v>24.130285782101389</v>
      </c>
      <c r="N60" s="14">
        <v>24.130285782101389</v>
      </c>
      <c r="O60" s="3">
        <f t="shared" si="3"/>
        <v>21.178144469063369</v>
      </c>
      <c r="P60" s="3" cm="1">
        <f t="array" ref="P60">J60*rate_snook/calc_snook</f>
        <v>20.98171516005241</v>
      </c>
    </row>
    <row r="61" spans="3:17" x14ac:dyDescent="0.25">
      <c r="C61">
        <v>61</v>
      </c>
      <c r="D61" t="s">
        <v>86</v>
      </c>
      <c r="E61" t="s">
        <v>85</v>
      </c>
      <c r="F61">
        <v>1.12931</v>
      </c>
      <c r="G61" t="s">
        <v>12</v>
      </c>
      <c r="H61">
        <v>0</v>
      </c>
      <c r="J61" s="2" t="e">
        <f>(-0.828+0.6196*LOG10(G61)+0.3478*LOG10(F61)+0.7261*H61)*876</f>
        <v>#VALUE!</v>
      </c>
    </row>
    <row r="62" spans="3:17" x14ac:dyDescent="0.25">
      <c r="C62">
        <v>63</v>
      </c>
      <c r="D62" t="s">
        <v>88</v>
      </c>
      <c r="E62" t="s">
        <v>85</v>
      </c>
      <c r="F62">
        <v>1.2654300000000001</v>
      </c>
      <c r="G62" t="s">
        <v>12</v>
      </c>
      <c r="H62">
        <v>0</v>
      </c>
      <c r="J62" s="2" t="e">
        <f>(-0.828+0.6196*LOG10(G62)+0.3478*LOG10(F62)+0.7261*H62)*876</f>
        <v>#VALUE!</v>
      </c>
    </row>
    <row r="63" spans="3:17" x14ac:dyDescent="0.25">
      <c r="C63">
        <v>62</v>
      </c>
      <c r="D63" t="s">
        <v>87</v>
      </c>
      <c r="E63" t="s">
        <v>85</v>
      </c>
      <c r="F63">
        <v>1.697195</v>
      </c>
      <c r="G63">
        <v>20</v>
      </c>
      <c r="H63">
        <v>0</v>
      </c>
      <c r="J63" s="2">
        <f>10^(-0.828+0.6196*LOG10(G63)+0.3478*LOG10(F63)+0.7261*H63)</f>
        <v>1.1429280351423183</v>
      </c>
      <c r="K63" s="12">
        <f>rate_rd*J63/calc_rd</f>
        <v>23.461604276511512</v>
      </c>
      <c r="L63" s="42">
        <f>AVERAGE(K63:K64)</f>
        <v>22.618428580790813</v>
      </c>
      <c r="M63" s="11"/>
      <c r="N63" s="14">
        <v>23.461604276511512</v>
      </c>
      <c r="O63" s="3">
        <f>J63*rate_ss/calc_ss</f>
        <v>20.591270626911133</v>
      </c>
      <c r="P63" s="12" cm="1">
        <f t="array" ref="P63">J63*rate_snook/calc_snook</f>
        <v>20.400284628736923</v>
      </c>
      <c r="Q63" s="42">
        <f>AVERAGE(P63:P64)</f>
        <v>19.667128277533934</v>
      </c>
    </row>
    <row r="64" spans="3:17" x14ac:dyDescent="0.25">
      <c r="C64">
        <v>60</v>
      </c>
      <c r="D64" t="s">
        <v>84</v>
      </c>
      <c r="E64" t="s">
        <v>85</v>
      </c>
      <c r="F64">
        <v>1.3695900000000001</v>
      </c>
      <c r="G64">
        <v>20</v>
      </c>
      <c r="H64">
        <v>0</v>
      </c>
      <c r="J64" s="2">
        <f>10^(-0.828+0.6196*LOG10(G64)+0.3478*LOG10(F64)+0.7261*H64)</f>
        <v>1.0607777158519525</v>
      </c>
      <c r="K64" s="12">
        <f>rate_rd*J64/calc_rd</f>
        <v>21.77525288507011</v>
      </c>
      <c r="L64" s="42"/>
      <c r="M64" s="11"/>
      <c r="N64" s="14">
        <v>21.77525288507011</v>
      </c>
      <c r="O64" s="3">
        <f>J64*rate_ss/calc_ss</f>
        <v>19.111230410394402</v>
      </c>
      <c r="P64" s="12" cm="1">
        <f t="array" ref="P64">J64*rate_snook/calc_snook</f>
        <v>18.933971926330948</v>
      </c>
      <c r="Q64" s="42"/>
    </row>
    <row r="65" spans="3:17" x14ac:dyDescent="0.25">
      <c r="C65">
        <v>64</v>
      </c>
      <c r="D65" t="s">
        <v>89</v>
      </c>
      <c r="E65" t="s">
        <v>90</v>
      </c>
      <c r="F65">
        <v>1.48766</v>
      </c>
      <c r="G65">
        <v>100</v>
      </c>
      <c r="H65">
        <v>0</v>
      </c>
      <c r="J65" s="43">
        <f>10^(-0.828+0.6196*LOG10(G65)+0.3478*LOG10(F65)+0.7261*H65)</f>
        <v>2.9593530670279478</v>
      </c>
      <c r="K65" s="8">
        <f>rate_rd*J65/calc_rd</f>
        <v>60.748505976095622</v>
      </c>
      <c r="L65" s="8"/>
      <c r="M65" s="8"/>
      <c r="N65" s="16">
        <v>60.748505976095622</v>
      </c>
      <c r="O65" s="3">
        <f>J65*rate_ss/calc_ss</f>
        <v>53.316427640314245</v>
      </c>
      <c r="P65" s="8" cm="1">
        <f t="array" ref="P65">J65*rate_snook/calc_snook</f>
        <v>52.821912690922993</v>
      </c>
      <c r="Q65" s="8"/>
    </row>
    <row r="66" spans="3:17" x14ac:dyDescent="0.25">
      <c r="C66">
        <v>65</v>
      </c>
      <c r="D66" t="s">
        <v>91</v>
      </c>
      <c r="E66" t="s">
        <v>92</v>
      </c>
      <c r="F66">
        <v>1.1700999999999999</v>
      </c>
      <c r="G66">
        <v>35</v>
      </c>
      <c r="H66">
        <v>0</v>
      </c>
      <c r="J66" s="2">
        <f>10^(-0.828+0.6196*LOG10(G66)+0.3478*LOG10(F66)+0.7261*H66)</f>
        <v>1.4204714605227498</v>
      </c>
      <c r="K66" s="3">
        <f>rate_rd*J66/calc_rd</f>
        <v>29.158913132018192</v>
      </c>
      <c r="N66" s="14">
        <v>29.158913132018192</v>
      </c>
      <c r="O66" s="3">
        <f>J66*rate_ss/calc_ss</f>
        <v>25.591560765053337</v>
      </c>
      <c r="P66" s="3" cm="1">
        <f t="array" ref="P66">J66*rate_snook/calc_snook</f>
        <v>25.354196599135282</v>
      </c>
    </row>
    <row r="67" spans="3:17" x14ac:dyDescent="0.25">
      <c r="C67">
        <v>66</v>
      </c>
      <c r="D67" t="s">
        <v>93</v>
      </c>
      <c r="E67" t="s">
        <v>94</v>
      </c>
      <c r="F67">
        <v>1.4406600000000001</v>
      </c>
      <c r="G67">
        <v>35</v>
      </c>
      <c r="H67">
        <v>0</v>
      </c>
      <c r="J67" s="2">
        <f>10^(-0.828+0.6196*LOG10(G67)+0.3478*LOG10(F67)+0.7261*H67)</f>
        <v>1.5270464556848211</v>
      </c>
      <c r="K67" s="3">
        <f>rate_rd*J67/calc_rd</f>
        <v>31.346645242336315</v>
      </c>
      <c r="N67" s="14">
        <v>31.346645242336315</v>
      </c>
      <c r="O67" s="3">
        <f>J67*rate_ss/calc_ss</f>
        <v>27.511641907494376</v>
      </c>
      <c r="P67" s="3" cm="1">
        <f t="array" ref="P67">J67*rate_snook/calc_snook</f>
        <v>27.256468805925437</v>
      </c>
    </row>
    <row r="68" spans="3:17" x14ac:dyDescent="0.25">
      <c r="C68">
        <v>67</v>
      </c>
      <c r="D68" t="s">
        <v>95</v>
      </c>
      <c r="E68" t="s">
        <v>96</v>
      </c>
      <c r="F68" t="s">
        <v>12</v>
      </c>
      <c r="G68" t="s">
        <v>12</v>
      </c>
      <c r="H68">
        <v>0</v>
      </c>
      <c r="J68" s="2" t="e">
        <f t="shared" ref="J68:J74" si="4">(-0.828+0.6196*LOG10(G68)+0.3478*LOG10(F68)+0.7261*H68)*876</f>
        <v>#VALUE!</v>
      </c>
    </row>
    <row r="69" spans="3:17" x14ac:dyDescent="0.25">
      <c r="C69">
        <v>68</v>
      </c>
      <c r="D69" t="s">
        <v>97</v>
      </c>
      <c r="E69" t="s">
        <v>96</v>
      </c>
      <c r="F69" t="s">
        <v>12</v>
      </c>
      <c r="G69" t="s">
        <v>12</v>
      </c>
      <c r="H69">
        <v>0</v>
      </c>
      <c r="J69" s="2" t="e">
        <f t="shared" si="4"/>
        <v>#VALUE!</v>
      </c>
    </row>
    <row r="70" spans="3:17" x14ac:dyDescent="0.25">
      <c r="C70">
        <v>69</v>
      </c>
      <c r="D70" t="s">
        <v>98</v>
      </c>
      <c r="E70" t="s">
        <v>99</v>
      </c>
      <c r="F70">
        <v>1.3650599999999999</v>
      </c>
      <c r="G70" t="s">
        <v>12</v>
      </c>
      <c r="H70">
        <v>1</v>
      </c>
      <c r="J70" s="2" t="e">
        <f t="shared" si="4"/>
        <v>#VALUE!</v>
      </c>
    </row>
    <row r="71" spans="3:17" x14ac:dyDescent="0.25">
      <c r="C71">
        <v>70</v>
      </c>
      <c r="D71" t="s">
        <v>100</v>
      </c>
      <c r="E71" t="s">
        <v>99</v>
      </c>
      <c r="F71">
        <v>1.3413200000000001</v>
      </c>
      <c r="G71" t="s">
        <v>12</v>
      </c>
      <c r="H71">
        <v>1</v>
      </c>
      <c r="J71" s="2" t="e">
        <f t="shared" si="4"/>
        <v>#VALUE!</v>
      </c>
    </row>
    <row r="72" spans="3:17" x14ac:dyDescent="0.25">
      <c r="C72">
        <v>71</v>
      </c>
      <c r="D72" t="s">
        <v>101</v>
      </c>
      <c r="E72" t="s">
        <v>102</v>
      </c>
      <c r="F72">
        <v>1.220315</v>
      </c>
      <c r="G72" t="s">
        <v>12</v>
      </c>
      <c r="H72">
        <v>0</v>
      </c>
      <c r="J72" s="2" t="e">
        <f t="shared" si="4"/>
        <v>#VALUE!</v>
      </c>
      <c r="L72" s="42">
        <f>AVERAGE(K72:K76)</f>
        <v>16.314605975296239</v>
      </c>
      <c r="M72" s="11"/>
      <c r="Q72" s="42">
        <f>AVERAGE(P72:P76)</f>
        <v>14.185841751450024</v>
      </c>
    </row>
    <row r="73" spans="3:17" x14ac:dyDescent="0.25">
      <c r="C73">
        <v>72</v>
      </c>
      <c r="D73" t="s">
        <v>103</v>
      </c>
      <c r="E73" t="s">
        <v>102</v>
      </c>
      <c r="F73">
        <v>1.0660499999999999</v>
      </c>
      <c r="G73" t="s">
        <v>12</v>
      </c>
      <c r="H73">
        <v>0</v>
      </c>
      <c r="J73" s="2" t="e">
        <f t="shared" si="4"/>
        <v>#VALUE!</v>
      </c>
      <c r="L73" s="42"/>
      <c r="M73" s="11"/>
      <c r="Q73" s="42"/>
    </row>
    <row r="74" spans="3:17" x14ac:dyDescent="0.25">
      <c r="C74">
        <v>74</v>
      </c>
      <c r="D74" t="s">
        <v>105</v>
      </c>
      <c r="E74" t="s">
        <v>102</v>
      </c>
      <c r="F74">
        <v>1.220315</v>
      </c>
      <c r="G74" t="s">
        <v>12</v>
      </c>
      <c r="H74">
        <v>0</v>
      </c>
      <c r="J74" s="2" t="e">
        <f t="shared" si="4"/>
        <v>#VALUE!</v>
      </c>
      <c r="K74" s="12"/>
      <c r="L74" s="42"/>
      <c r="M74" s="11"/>
      <c r="P74" s="12"/>
      <c r="Q74" s="42"/>
    </row>
    <row r="75" spans="3:17" x14ac:dyDescent="0.25">
      <c r="C75">
        <v>73</v>
      </c>
      <c r="D75" t="s">
        <v>104</v>
      </c>
      <c r="E75" t="s">
        <v>102</v>
      </c>
      <c r="F75">
        <v>1.2909999999999999</v>
      </c>
      <c r="G75">
        <v>15</v>
      </c>
      <c r="H75">
        <v>0</v>
      </c>
      <c r="J75" s="2">
        <f>10^(-0.828+0.6196*LOG10(G75)+0.3478*LOG10(F75)+0.7261*H75)</f>
        <v>0.86953344535044952</v>
      </c>
      <c r="K75" s="12">
        <f>rate_rd*J75/calc_rd</f>
        <v>17.849461184547451</v>
      </c>
      <c r="L75" s="42"/>
      <c r="M75" s="11"/>
      <c r="N75" s="14">
        <v>17.849461184547451</v>
      </c>
      <c r="O75" s="3">
        <f>J75*rate_ss/calc_ss</f>
        <v>15.665726924033347</v>
      </c>
      <c r="P75" s="12" cm="1">
        <f t="array" ref="P75">J75*rate_snook/calc_snook</f>
        <v>15.520425813289801</v>
      </c>
      <c r="Q75" s="42"/>
    </row>
    <row r="76" spans="3:17" x14ac:dyDescent="0.25">
      <c r="C76">
        <v>75</v>
      </c>
      <c r="D76" t="s">
        <v>106</v>
      </c>
      <c r="E76" t="s">
        <v>102</v>
      </c>
      <c r="F76">
        <v>1.303895</v>
      </c>
      <c r="G76">
        <v>11</v>
      </c>
      <c r="H76">
        <v>0</v>
      </c>
      <c r="J76" s="2">
        <f>10^(-0.828+0.6196*LOG10(G76)+0.3478*LOG10(F76)+0.7261*H76)</f>
        <v>0.71999302792096653</v>
      </c>
      <c r="K76" s="12">
        <f>rate_rd*J76/calc_rd</f>
        <v>14.77975076604503</v>
      </c>
      <c r="L76" s="42"/>
      <c r="M76" s="11"/>
      <c r="N76" s="14">
        <v>14.77975076604503</v>
      </c>
      <c r="O76" s="3">
        <f>J76*rate_ss/calc_ss</f>
        <v>12.971570240259014</v>
      </c>
      <c r="P76" s="12" cm="1">
        <f t="array" ref="P76">J76*rate_snook/calc_snook</f>
        <v>12.851257689610245</v>
      </c>
      <c r="Q76" s="42"/>
    </row>
    <row r="77" spans="3:17" x14ac:dyDescent="0.25">
      <c r="C77">
        <v>76</v>
      </c>
      <c r="D77" t="s">
        <v>107</v>
      </c>
      <c r="E77" t="s">
        <v>108</v>
      </c>
      <c r="F77">
        <v>1.7744</v>
      </c>
      <c r="G77">
        <v>150</v>
      </c>
      <c r="H77">
        <v>1</v>
      </c>
      <c r="J77" s="2">
        <f>10^(-0.828+0.6196*LOG10(G77)+0.3478*LOG10(F77)+0.7261*H77)</f>
        <v>21.529119374091032</v>
      </c>
      <c r="K77" s="3">
        <f>rate_rd*J77/calc_rd</f>
        <v>441.94180529818271</v>
      </c>
      <c r="N77" s="14">
        <v>441.94180529818271</v>
      </c>
      <c r="O77" s="3">
        <f>J77*rate_ss/calc_ss</f>
        <v>387.87387286005503</v>
      </c>
      <c r="P77" s="3" cm="1">
        <f t="array" ref="P77">J77*rate_snook/calc_snook</f>
        <v>384.27630571055329</v>
      </c>
    </row>
    <row r="78" spans="3:17" x14ac:dyDescent="0.25">
      <c r="C78">
        <v>77</v>
      </c>
      <c r="D78" t="s">
        <v>109</v>
      </c>
      <c r="E78" t="s">
        <v>110</v>
      </c>
      <c r="F78">
        <v>1.7771699999999999</v>
      </c>
      <c r="G78">
        <v>40</v>
      </c>
      <c r="H78">
        <v>0</v>
      </c>
      <c r="J78" s="2">
        <f>10^(-0.828+0.6196*LOG10(G78)+0.3478*LOG10(F78)+0.7261*H78)</f>
        <v>1.7843995603963478</v>
      </c>
      <c r="K78" s="3">
        <f>rate_rd*J78/calc_rd</f>
        <v>36.629494657541727</v>
      </c>
      <c r="N78" s="14">
        <v>36.629494657541727</v>
      </c>
      <c r="O78" s="3">
        <f>J78*rate_ss/calc_ss</f>
        <v>32.148178297233898</v>
      </c>
      <c r="P78" s="3" cm="1">
        <f t="array" ref="P78">J78*rate_snook/calc_snook</f>
        <v>31.850000878616733</v>
      </c>
    </row>
    <row r="79" spans="3:17" x14ac:dyDescent="0.25">
      <c r="C79">
        <v>78</v>
      </c>
      <c r="D79" t="s">
        <v>111</v>
      </c>
      <c r="E79" t="s">
        <v>112</v>
      </c>
      <c r="F79">
        <v>1.90693</v>
      </c>
      <c r="G79">
        <v>50</v>
      </c>
      <c r="H79">
        <v>0</v>
      </c>
      <c r="J79" s="20">
        <f>10^(-0.828+0.6196*LOG10(G79)+0.3478*LOG10(F79)+0.7261*H79)</f>
        <v>2.0998208376363388</v>
      </c>
      <c r="K79" s="3">
        <f>rate_rd*J79/calc_rd</f>
        <v>43.10434605627831</v>
      </c>
      <c r="N79" s="14">
        <v>43.10434605627831</v>
      </c>
      <c r="O79" s="3">
        <f>J79*rate_ss/calc_ss</f>
        <v>37.830885065666493</v>
      </c>
      <c r="P79" s="3" cm="1">
        <f t="array" ref="P79">J79*rate_snook/calc_snook</f>
        <v>37.479999999999997</v>
      </c>
    </row>
    <row r="80" spans="3:17" x14ac:dyDescent="0.25">
      <c r="C80">
        <v>79</v>
      </c>
      <c r="D80" t="s">
        <v>113</v>
      </c>
      <c r="E80" t="s">
        <v>114</v>
      </c>
      <c r="F80">
        <v>4.0011000000000001</v>
      </c>
      <c r="G80" t="s">
        <v>12</v>
      </c>
      <c r="H80">
        <v>1</v>
      </c>
      <c r="J80" s="2" t="e">
        <f>(-0.828+0.6196*LOG10(G80)+0.3478*LOG10(F80)+0.7261*H80)*876</f>
        <v>#VALUE!</v>
      </c>
    </row>
    <row r="81" spans="3:16" x14ac:dyDescent="0.25">
      <c r="C81">
        <v>80</v>
      </c>
      <c r="D81" t="s">
        <v>115</v>
      </c>
      <c r="E81" t="s">
        <v>116</v>
      </c>
      <c r="F81">
        <v>1.5411600000000001</v>
      </c>
      <c r="G81">
        <v>25</v>
      </c>
      <c r="H81">
        <v>0</v>
      </c>
      <c r="J81" s="2">
        <f>10^(-0.828+0.6196*LOG10(G81)+0.3478*LOG10(F81)+0.7261*H81)</f>
        <v>1.2691035805053166</v>
      </c>
      <c r="K81" s="3">
        <f>rate_rd*J81/calc_rd</f>
        <v>26.051689236944803</v>
      </c>
      <c r="N81" s="14">
        <v>26.051689236944803</v>
      </c>
      <c r="O81" s="3">
        <f>J81*rate_ss/calc_ss</f>
        <v>22.864480068959757</v>
      </c>
      <c r="P81" s="3" cm="1">
        <f t="array" ref="P81">J81*rate_snook/calc_snook</f>
        <v>22.652409836489614</v>
      </c>
    </row>
    <row r="82" spans="3:16" x14ac:dyDescent="0.25">
      <c r="C82">
        <v>81</v>
      </c>
      <c r="D82" t="s">
        <v>117</v>
      </c>
      <c r="E82" t="s">
        <v>118</v>
      </c>
      <c r="F82">
        <v>1.4803500000000001</v>
      </c>
      <c r="G82">
        <v>36</v>
      </c>
      <c r="H82">
        <v>0</v>
      </c>
      <c r="J82" s="7">
        <f>10^(-0.828+0.6196*LOG10(G82)+0.3478*LOG10(F82)+0.7261*H82)</f>
        <v>1.5686923209072703</v>
      </c>
      <c r="K82" s="3">
        <f>rate_rd*J82/calc_rd</f>
        <v>32.201536171213014</v>
      </c>
      <c r="N82" s="14">
        <v>32.201536171213014</v>
      </c>
      <c r="O82" s="9">
        <f>J82*rate_ss/calc_ss</f>
        <v>28.261943986820427</v>
      </c>
      <c r="P82" s="3" cm="1">
        <f t="array" ref="P82">J82*rate_snook/calc_snook</f>
        <v>27.9998117619342</v>
      </c>
    </row>
    <row r="83" spans="3:16" x14ac:dyDescent="0.25">
      <c r="C83">
        <v>82</v>
      </c>
      <c r="D83" t="s">
        <v>119</v>
      </c>
      <c r="E83" t="s">
        <v>120</v>
      </c>
      <c r="F83" t="s">
        <v>12</v>
      </c>
      <c r="G83">
        <v>27</v>
      </c>
      <c r="H83">
        <v>0</v>
      </c>
      <c r="J83" s="2" t="e">
        <f>(-0.828+0.6196*LOG10(G83)+0.3478*LOG10(F83)+0.7261*H83)*876</f>
        <v>#VALUE!</v>
      </c>
    </row>
    <row r="84" spans="3:16" x14ac:dyDescent="0.25">
      <c r="C84">
        <v>83</v>
      </c>
      <c r="D84" t="s">
        <v>121</v>
      </c>
      <c r="E84" t="s">
        <v>120</v>
      </c>
      <c r="F84" t="s">
        <v>12</v>
      </c>
      <c r="G84" t="s">
        <v>12</v>
      </c>
      <c r="H84">
        <v>0</v>
      </c>
      <c r="J84" s="2" t="e">
        <f>(-0.828+0.6196*LOG10(G84)+0.3478*LOG10(F84)+0.7261*H84)*876</f>
        <v>#VALUE!</v>
      </c>
    </row>
    <row r="85" spans="3:16" x14ac:dyDescent="0.25">
      <c r="C85">
        <v>84</v>
      </c>
      <c r="D85" t="s">
        <v>122</v>
      </c>
      <c r="E85" t="s">
        <v>120</v>
      </c>
      <c r="F85" t="s">
        <v>12</v>
      </c>
      <c r="G85">
        <v>90</v>
      </c>
      <c r="H85">
        <v>0</v>
      </c>
      <c r="J85" s="2" t="e">
        <f>(-0.828+0.6196*LOG10(G85)+0.3478*LOG10(F85)+0.7261*H85)*876</f>
        <v>#VALUE!</v>
      </c>
    </row>
    <row r="86" spans="3:16" x14ac:dyDescent="0.25">
      <c r="C86">
        <v>85</v>
      </c>
      <c r="D86" t="s">
        <v>123</v>
      </c>
      <c r="E86" t="s">
        <v>120</v>
      </c>
      <c r="F86" t="s">
        <v>12</v>
      </c>
      <c r="G86">
        <v>120</v>
      </c>
      <c r="H86">
        <v>0</v>
      </c>
      <c r="J86" s="2" t="e">
        <f>(-0.828+0.6196*LOG10(G86)+0.3478*LOG10(F86)+0.7261*H86)*876</f>
        <v>#VALUE!</v>
      </c>
    </row>
  </sheetData>
  <sortState xmlns:xlrd2="http://schemas.microsoft.com/office/spreadsheetml/2017/richdata2" ref="C2:O86">
    <sortCondition ref="E2:E86"/>
  </sortState>
  <mergeCells count="20">
    <mergeCell ref="Q36:Q38"/>
    <mergeCell ref="L2:L3"/>
    <mergeCell ref="L7:L10"/>
    <mergeCell ref="L13:L14"/>
    <mergeCell ref="L15:L17"/>
    <mergeCell ref="L23:L30"/>
    <mergeCell ref="L36:L38"/>
    <mergeCell ref="Q2:Q3"/>
    <mergeCell ref="Q7:Q10"/>
    <mergeCell ref="Q13:Q14"/>
    <mergeCell ref="Q15:Q17"/>
    <mergeCell ref="Q23:Q30"/>
    <mergeCell ref="Q50:Q54"/>
    <mergeCell ref="Q55:Q58"/>
    <mergeCell ref="Q63:Q64"/>
    <mergeCell ref="Q72:Q76"/>
    <mergeCell ref="L50:L54"/>
    <mergeCell ref="L55:L58"/>
    <mergeCell ref="L63:L64"/>
    <mergeCell ref="L72:L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"/>
  <sheetViews>
    <sheetView workbookViewId="0">
      <selection activeCell="E2" sqref="E2"/>
    </sheetView>
  </sheetViews>
  <sheetFormatPr defaultRowHeight="15" x14ac:dyDescent="0.25"/>
  <cols>
    <col min="2" max="2" width="13.5703125" customWidth="1"/>
    <col min="4" max="4" width="9.140625" customWidth="1"/>
    <col min="5" max="5" width="15" style="5" bestFit="1" customWidth="1"/>
    <col min="6" max="6" width="9.140625" style="4"/>
  </cols>
  <sheetData>
    <row r="1" spans="2:6" x14ac:dyDescent="0.25">
      <c r="C1" t="s">
        <v>125</v>
      </c>
      <c r="D1" t="s">
        <v>126</v>
      </c>
      <c r="E1" s="5" t="s">
        <v>127</v>
      </c>
      <c r="F1" t="s">
        <v>131</v>
      </c>
    </row>
    <row r="2" spans="2:6" x14ac:dyDescent="0.25">
      <c r="B2" t="s">
        <v>124</v>
      </c>
      <c r="C2">
        <v>100.4</v>
      </c>
      <c r="D2">
        <v>16.71</v>
      </c>
      <c r="E2" s="5">
        <f>D2*365/C2</f>
        <v>60.748505976095622</v>
      </c>
      <c r="F2">
        <v>2.9593530670279478</v>
      </c>
    </row>
    <row r="3" spans="2:6" x14ac:dyDescent="0.25">
      <c r="B3" t="s">
        <v>128</v>
      </c>
      <c r="C3">
        <v>121.4</v>
      </c>
      <c r="D3">
        <v>9.4</v>
      </c>
      <c r="E3" s="5">
        <f>D3*365/C3</f>
        <v>28.261943986820427</v>
      </c>
      <c r="F3">
        <v>1.5686923209072703</v>
      </c>
    </row>
    <row r="4" spans="2:6" x14ac:dyDescent="0.25">
      <c r="B4" t="s">
        <v>132</v>
      </c>
      <c r="E4" s="5">
        <v>37.479999999999997</v>
      </c>
      <c r="F4">
        <v>2.0998208376363388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375ad2-a587-4966-b0a4-0e2bdebc13e9" xsi:nil="true"/>
    <lcf76f155ced4ddcb4097134ff3c332f xmlns="97d090d9-5ef4-4023-b386-bd300c266f2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DE62CF3BDF24A8F118E2FAD7DB065" ma:contentTypeVersion="18" ma:contentTypeDescription="Create a new document." ma:contentTypeScope="" ma:versionID="80fdffd8d3eb275ab47f3312a17a3140">
  <xsd:schema xmlns:xsd="http://www.w3.org/2001/XMLSchema" xmlns:xs="http://www.w3.org/2001/XMLSchema" xmlns:p="http://schemas.microsoft.com/office/2006/metadata/properties" xmlns:ns2="97d090d9-5ef4-4023-b386-bd300c266f2f" xmlns:ns3="09375ad2-a587-4966-b0a4-0e2bdebc13e9" targetNamespace="http://schemas.microsoft.com/office/2006/metadata/properties" ma:root="true" ma:fieldsID="98b15bcd153a1dfcfa0d787cb95b08b2" ns2:_="" ns3:_="">
    <xsd:import namespace="97d090d9-5ef4-4023-b386-bd300c266f2f"/>
    <xsd:import namespace="09375ad2-a587-4966-b0a4-0e2bdebc1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90d9-5ef4-4023-b386-bd300c266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75ad2-a587-4966-b0a4-0e2bdebc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a862d07-924b-4b72-810f-74c359ea3534}" ma:internalName="TaxCatchAll" ma:showField="CatchAllData" ma:web="09375ad2-a587-4966-b0a4-0e2bdebc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14683D-9B56-4C9B-ACE8-E0DF33AABF27}">
  <ds:schemaRefs>
    <ds:schemaRef ds:uri="http://schemas.microsoft.com/office/2006/metadata/properties"/>
    <ds:schemaRef ds:uri="http://schemas.microsoft.com/office/infopath/2007/PartnerControls"/>
    <ds:schemaRef ds:uri="09375ad2-a587-4966-b0a4-0e2bdebc13e9"/>
    <ds:schemaRef ds:uri="97d090d9-5ef4-4023-b386-bd300c266f2f"/>
  </ds:schemaRefs>
</ds:datastoreItem>
</file>

<file path=customXml/itemProps2.xml><?xml version="1.0" encoding="utf-8"?>
<ds:datastoreItem xmlns:ds="http://schemas.openxmlformats.org/officeDocument/2006/customXml" ds:itemID="{0DBF7A06-ADBC-4892-885A-52A972713C16}"/>
</file>

<file path=customXml/itemProps3.xml><?xml version="1.0" encoding="utf-8"?>
<ds:datastoreItem xmlns:ds="http://schemas.openxmlformats.org/officeDocument/2006/customXml" ds:itemID="{9238F428-092B-41D6-9236-5F082FD04A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Ecospace inputs</vt:lpstr>
      <vt:lpstr>Final scaled rates</vt:lpstr>
      <vt:lpstr>Scale to RD SS Sn</vt:lpstr>
      <vt:lpstr>dispersal (2)</vt:lpstr>
      <vt:lpstr>dispersal</vt:lpstr>
      <vt:lpstr>scalers</vt:lpstr>
      <vt:lpstr>calc_rd</vt:lpstr>
      <vt:lpstr>calc_snook</vt:lpstr>
      <vt:lpstr>calc_ss</vt:lpstr>
      <vt:lpstr>rate_rd</vt:lpstr>
      <vt:lpstr>rate_snook</vt:lpstr>
      <vt:lpstr>rate_ss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Chagaris, David</cp:lastModifiedBy>
  <dcterms:created xsi:type="dcterms:W3CDTF">2022-05-23T19:07:42Z</dcterms:created>
  <dcterms:modified xsi:type="dcterms:W3CDTF">2023-09-20T15:28:34Z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0x010100741DE62CF3BDF24A8F118E2FAD7DB065</vt:lpwstr>
  </property>
  <property fmtid="{D5CDD505-2E9C-101B-9397-08002B2CF9AE}" pid="3" name="MediaServiceImageTags">
    <vt:lpwstr/>
  </property>
</Properties>
</file>