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E3F9BD29-DDBE-482E-8E20-4F8C2C253AE7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7" i="1" l="1"/>
  <c r="V58" i="1"/>
  <c r="V59" i="1"/>
  <c r="V60" i="1"/>
  <c r="V56" i="1"/>
  <c r="S57" i="1"/>
  <c r="S58" i="1"/>
  <c r="S59" i="1"/>
  <c r="S60" i="1"/>
  <c r="S56" i="1"/>
  <c r="J63" i="1"/>
  <c r="L64" i="1"/>
  <c r="G71" i="1"/>
  <c r="E10" i="1"/>
  <c r="D7" i="1"/>
  <c r="L62" i="1"/>
  <c r="K62" i="1"/>
  <c r="K64" i="1" s="1"/>
  <c r="K63" i="1"/>
  <c r="L63" i="1"/>
  <c r="M63" i="1"/>
  <c r="N63" i="1"/>
  <c r="M62" i="1"/>
  <c r="M64" i="1" s="1"/>
  <c r="N62" i="1"/>
  <c r="N64" i="1" s="1"/>
  <c r="J62" i="1"/>
  <c r="J64" i="1" s="1"/>
  <c r="H30" i="1"/>
  <c r="J57" i="1"/>
  <c r="E7" i="1"/>
  <c r="G35" i="1"/>
  <c r="E43" i="1" s="1"/>
  <c r="G36" i="1"/>
  <c r="G37" i="1"/>
  <c r="G38" i="1"/>
  <c r="G39" i="1"/>
  <c r="G40" i="1"/>
  <c r="G34" i="1"/>
  <c r="I30" i="1"/>
  <c r="J30" i="1"/>
  <c r="K30" i="1"/>
  <c r="L30" i="1"/>
  <c r="M30" i="1"/>
  <c r="N30" i="1"/>
  <c r="H2" i="1"/>
  <c r="H3" i="1"/>
  <c r="H4" i="1"/>
  <c r="H5" i="1"/>
  <c r="H1" i="1"/>
  <c r="F43" i="1" l="1"/>
</calcChain>
</file>

<file path=xl/sharedStrings.xml><?xml version="1.0" encoding="utf-8"?>
<sst xmlns="http://schemas.openxmlformats.org/spreadsheetml/2006/main" count="2" uniqueCount="2">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</sst>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标准电容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Sheet1!$T$56:$T$60</c:f>
              <c:numCache>
                <c:formatCode>General</c:formatCode>
                <c:ptCount val="5"/>
                <c:pt idx="0">
                  <c:v>24.6</c:v>
                </c:pt>
                <c:pt idx="1">
                  <c:v>68.599999999999994</c:v>
                </c:pt>
                <c:pt idx="2">
                  <c:v>98.1</c:v>
                </c:pt>
                <c:pt idx="3">
                  <c:v>121.4</c:v>
                </c:pt>
                <c:pt idx="4">
                  <c:v>152.30000000000001</c:v>
                </c:pt>
              </c:numCache>
            </c:numRef>
          </c:xVal>
          <c:yVal>
            <c:numRef>
              <c:f>Sheet1!$V$56:$V$60</c:f>
              <c:numCache>
                <c:formatCode>General</c:formatCode>
                <c:ptCount val="5"/>
                <c:pt idx="0">
                  <c:v>0.75999999999999801</c:v>
                </c:pt>
                <c:pt idx="1">
                  <c:v>-1.4399999999999977</c:v>
                </c:pt>
                <c:pt idx="2">
                  <c:v>-0.14000000000000057</c:v>
                </c:pt>
                <c:pt idx="3">
                  <c:v>0.56000000000000227</c:v>
                </c:pt>
                <c:pt idx="4">
                  <c:v>0.25999999999999801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0-49CA-8904-147DB570C980}"/>
            </c:ext>
          </c:extLst>
        </c:ser>
        <c:ser>
          <c:idx val="1"/>
          <c:order val="1"/>
          <c:tx>
            <c:v>PN结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Sheet1!$Q$56:$Q$60</c:f>
              <c:numCache>
                <c:formatCode>General</c:formatCode>
                <c:ptCount val="5"/>
                <c:pt idx="0">
                  <c:v>103.7928976630282</c:v>
                </c:pt>
                <c:pt idx="1">
                  <c:v>117.22865261973901</c:v>
                </c:pt>
                <c:pt idx="2">
                  <c:v>141.07342652642907</c:v>
                </c:pt>
                <c:pt idx="3">
                  <c:v>155.83799241292448</c:v>
                </c:pt>
                <c:pt idx="4">
                  <c:v>159.89824803171069</c:v>
                </c:pt>
              </c:numCache>
            </c:numRef>
          </c:xVal>
          <c:yVal>
            <c:numRef>
              <c:f>Sheet1!$S$56:$S$60</c:f>
              <c:numCache>
                <c:formatCode>General</c:formatCode>
                <c:ptCount val="5"/>
                <c:pt idx="0">
                  <c:v>-11.14</c:v>
                </c:pt>
                <c:pt idx="1">
                  <c:v>-37.94</c:v>
                </c:pt>
                <c:pt idx="2">
                  <c:v>-21.04</c:v>
                </c:pt>
                <c:pt idx="3">
                  <c:v>-4.740000000000002</c:v>
                </c:pt>
                <c:pt idx="4">
                  <c:v>-8.8400000000000034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0-49CA-8904-147DB570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61320"/>
        <c:axId val="740056728"/>
      </c:scatterChart>
      <c:valAx>
        <c:axId val="74006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</a:t>
                </a:r>
                <a:r>
                  <a:rPr lang="en-US" altLang="zh-CN"/>
                  <a:t>C(pF)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56728"/>
        <c:crosses val="autoZero"/>
        <c:crossBetween val="midCat"/>
      </c:valAx>
      <c:valAx>
        <c:axId val="7400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06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547077</xdr:colOff>
      <xdr:row>43</xdr:row>
      <xdr:rowOff>35169</xdr:rowOff>
    </xdr:from>
    <xdr:to>
      <xdr:col>20</xdr:col>
      <xdr:colOff>162821</xdr:colOff>
      <xdr:row>63</xdr:row>
      <xdr:rowOff>117230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599E2D-2E2A-4012-9209-3A400CA1C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topLeftCell="H42" zoomScale="117" zoomScaleNormal="145" workbookViewId="0">
      <selection activeCell="X50" sqref="X50"/>
    </sheetView>
  </sheetViews>
  <sheetFormatPr defaultRowHeight="13.8" x14ac:dyDescent="0.25"/>
  <cols>
    <col min="4" max="5" width="9.109375" bestFit="1" customWidth="1"/>
    <col min="7" max="7" width="13.109375" bestFit="1" customWidth="1"/>
    <col min="10" max="10" width="13.109375" bestFit="1" customWidth="1"/>
  </cols>
  <sheetData>
    <row r="1" spans="1:14" x14ac:dyDescent="0.25">
      <c r="A1">
        <v>98.1</v>
      </c>
      <c r="B1">
        <v>0.70299999999999996</v>
      </c>
      <c r="E1">
        <v>0.23599999999999999</v>
      </c>
      <c r="F1">
        <v>24.6</v>
      </c>
      <c r="H1">
        <f>I1/4750*49</f>
        <v>0.25376842105263159</v>
      </c>
      <c r="I1">
        <v>24.6</v>
      </c>
    </row>
    <row r="2" spans="1:14" x14ac:dyDescent="0.25">
      <c r="A2">
        <v>68.599999999999994</v>
      </c>
      <c r="B2">
        <v>0.52100000000000002</v>
      </c>
      <c r="E2">
        <v>0.52100000000000002</v>
      </c>
      <c r="F2">
        <v>68.599999999999994</v>
      </c>
      <c r="H2">
        <f t="shared" ref="H2:H5" si="0">I2/4750*49</f>
        <v>0.70766315789473677</v>
      </c>
      <c r="I2">
        <v>68.599999999999994</v>
      </c>
    </row>
    <row r="3" spans="1:14" x14ac:dyDescent="0.25">
      <c r="A3">
        <v>152.30000000000001</v>
      </c>
      <c r="B3">
        <v>1.1074999999999999</v>
      </c>
      <c r="E3">
        <v>0.70299999999999996</v>
      </c>
      <c r="F3">
        <v>98.1</v>
      </c>
      <c r="H3">
        <f t="shared" si="0"/>
        <v>1.0119789473684211</v>
      </c>
      <c r="I3">
        <v>98.1</v>
      </c>
    </row>
    <row r="4" spans="1:14" x14ac:dyDescent="0.25">
      <c r="A4">
        <v>121.4</v>
      </c>
      <c r="B4">
        <v>0.86699999999999999</v>
      </c>
      <c r="E4">
        <v>0.86699999999999999</v>
      </c>
      <c r="F4">
        <v>121.4</v>
      </c>
      <c r="H4">
        <f t="shared" si="0"/>
        <v>1.2523368421052632</v>
      </c>
      <c r="I4">
        <v>121.4</v>
      </c>
    </row>
    <row r="5" spans="1:14" x14ac:dyDescent="0.25">
      <c r="A5">
        <v>24.6</v>
      </c>
      <c r="B5">
        <v>0.23599999999999999</v>
      </c>
      <c r="E5">
        <v>1.1074999999999999</v>
      </c>
      <c r="F5">
        <v>152.30000000000001</v>
      </c>
      <c r="H5">
        <f t="shared" si="0"/>
        <v>1.5710947368421053</v>
      </c>
      <c r="I5">
        <v>152.30000000000001</v>
      </c>
    </row>
    <row r="7" spans="1:14" x14ac:dyDescent="0.25">
      <c r="D7">
        <f>LINEST(F1:F5,E1:E5,1,1)</f>
        <v>147.64565886495393</v>
      </c>
      <c r="E7">
        <f>INTERCEPT(F1:F5,E1:E5)</f>
        <v>-8.4178030743368311</v>
      </c>
    </row>
    <row r="8" spans="1:14" x14ac:dyDescent="0.25">
      <c r="I8" s="1" t="s">
        <v>0</v>
      </c>
      <c r="J8" s="1">
        <v>98.1</v>
      </c>
      <c r="K8" s="1">
        <v>68.599999999999994</v>
      </c>
      <c r="L8" s="1">
        <v>152.30000000000001</v>
      </c>
      <c r="M8" s="1">
        <v>121.4</v>
      </c>
      <c r="N8" s="1">
        <v>24.6</v>
      </c>
    </row>
    <row r="9" spans="1:14" x14ac:dyDescent="0.25">
      <c r="I9" s="1" t="s">
        <v>1</v>
      </c>
      <c r="J9" s="1">
        <v>52.5</v>
      </c>
      <c r="K9" s="1">
        <v>51.2</v>
      </c>
      <c r="L9" s="1">
        <v>52.9</v>
      </c>
      <c r="M9" s="1">
        <v>53.2</v>
      </c>
      <c r="N9" s="1">
        <v>53.4</v>
      </c>
    </row>
    <row r="10" spans="1:14" x14ac:dyDescent="0.25">
      <c r="E10">
        <f>LINEST(E1:E5,F1:F5,1,1)</f>
        <v>6.7575792529964715E-3</v>
      </c>
      <c r="I10" s="1"/>
      <c r="J10" s="1">
        <v>1</v>
      </c>
      <c r="K10" s="1">
        <v>1</v>
      </c>
      <c r="L10" s="1">
        <v>2.5</v>
      </c>
      <c r="M10" s="1">
        <v>1</v>
      </c>
      <c r="N10" s="1">
        <v>1</v>
      </c>
    </row>
    <row r="11" spans="1:14" x14ac:dyDescent="0.25">
      <c r="I11" s="1"/>
      <c r="J11" s="1">
        <v>0.69</v>
      </c>
      <c r="K11" s="1">
        <v>0.51</v>
      </c>
      <c r="L11" s="1">
        <v>1.1000000000000001</v>
      </c>
      <c r="M11" s="1">
        <v>0.85</v>
      </c>
      <c r="N11" s="1">
        <v>0.22500000000000001</v>
      </c>
    </row>
    <row r="12" spans="1:14" x14ac:dyDescent="0.25">
      <c r="D12">
        <v>147.64565886495393</v>
      </c>
      <c r="I12" s="1"/>
      <c r="J12" s="1">
        <v>0.70299999999999996</v>
      </c>
      <c r="K12" s="1">
        <v>0.52100000000000002</v>
      </c>
      <c r="L12" s="1">
        <v>0.443</v>
      </c>
      <c r="M12" s="1">
        <v>0.86699999999999999</v>
      </c>
      <c r="N12" s="1">
        <v>0.23599999999999999</v>
      </c>
    </row>
    <row r="13" spans="1:14" x14ac:dyDescent="0.25">
      <c r="I13" s="1"/>
      <c r="J13" s="1">
        <v>0.70299999999999996</v>
      </c>
      <c r="K13" s="1">
        <v>0.52100000000000002</v>
      </c>
      <c r="L13" s="1">
        <v>1.1074999999999999</v>
      </c>
      <c r="M13" s="1">
        <v>0.86699999999999999</v>
      </c>
      <c r="N13" s="1">
        <v>0.23599999999999999</v>
      </c>
    </row>
    <row r="24" spans="7:14" x14ac:dyDescent="0.25">
      <c r="G24" s="1"/>
      <c r="H24" s="1">
        <v>0</v>
      </c>
      <c r="I24" s="1">
        <v>0.2</v>
      </c>
      <c r="J24" s="1">
        <v>0.4</v>
      </c>
      <c r="K24" s="1">
        <v>0.6</v>
      </c>
      <c r="L24" s="1">
        <v>0.8</v>
      </c>
      <c r="M24" s="1">
        <v>1</v>
      </c>
      <c r="N24" s="1">
        <v>2</v>
      </c>
    </row>
    <row r="25" spans="7:14" x14ac:dyDescent="0.25">
      <c r="G25" s="1"/>
      <c r="H25" s="1">
        <v>13.4</v>
      </c>
      <c r="I25" s="1">
        <v>45.4</v>
      </c>
      <c r="J25" s="1">
        <v>48.6</v>
      </c>
      <c r="K25" s="1">
        <v>47.2</v>
      </c>
      <c r="L25" s="1">
        <v>49</v>
      </c>
      <c r="M25" s="1">
        <v>47.6</v>
      </c>
      <c r="N25" s="1">
        <v>48</v>
      </c>
    </row>
    <row r="26" spans="7:14" x14ac:dyDescent="0.25">
      <c r="G26" s="1"/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</row>
    <row r="27" spans="7:14" x14ac:dyDescent="0.25">
      <c r="G27" s="1"/>
      <c r="H27" s="1">
        <v>0.85</v>
      </c>
      <c r="I27" s="1">
        <v>0.5</v>
      </c>
      <c r="J27" s="1">
        <v>0.44</v>
      </c>
      <c r="K27" s="1">
        <v>0.4</v>
      </c>
      <c r="L27" s="1">
        <v>0.38</v>
      </c>
      <c r="M27" s="1">
        <v>0.36</v>
      </c>
      <c r="N27" s="1">
        <v>0.3</v>
      </c>
    </row>
    <row r="28" spans="7:14" x14ac:dyDescent="0.25">
      <c r="G28" s="1"/>
      <c r="H28" s="1">
        <v>0.86</v>
      </c>
      <c r="I28" s="1">
        <v>0.51300000000000001</v>
      </c>
      <c r="J28" s="1">
        <v>0.45300000000000001</v>
      </c>
      <c r="K28" s="1">
        <v>0.41699999999999998</v>
      </c>
      <c r="L28" s="1">
        <v>0.39300000000000002</v>
      </c>
      <c r="M28" s="1">
        <v>0.378</v>
      </c>
      <c r="N28" s="1">
        <v>0.311</v>
      </c>
    </row>
    <row r="29" spans="7:14" x14ac:dyDescent="0.25">
      <c r="G29" s="1"/>
      <c r="H29" s="1">
        <v>0.86</v>
      </c>
      <c r="I29" s="1">
        <v>0.51300000000000001</v>
      </c>
      <c r="J29" s="1">
        <v>0.45300000000000001</v>
      </c>
      <c r="K29" s="1">
        <v>0.41699999999999998</v>
      </c>
      <c r="L29" s="1">
        <v>0.39300000000000002</v>
      </c>
      <c r="M29" s="1">
        <v>0.378</v>
      </c>
      <c r="N29" s="1">
        <v>0.311</v>
      </c>
    </row>
    <row r="30" spans="7:14" x14ac:dyDescent="0.25">
      <c r="G30" s="1"/>
      <c r="H30" s="1">
        <f>147.645658864954*H29-8.41780307433683</f>
        <v>118.55746354952359</v>
      </c>
      <c r="I30" s="1">
        <f t="shared" ref="I30:N30" si="1">147.645658864954*I29-8.41780307433683</f>
        <v>67.324419923384568</v>
      </c>
      <c r="J30" s="1">
        <f t="shared" si="1"/>
        <v>58.465680391487325</v>
      </c>
      <c r="K30" s="1">
        <f t="shared" si="1"/>
        <v>53.150436672348981</v>
      </c>
      <c r="L30" s="1">
        <f t="shared" si="1"/>
        <v>49.60694085959009</v>
      </c>
      <c r="M30" s="1">
        <f t="shared" si="1"/>
        <v>47.392255976615779</v>
      </c>
      <c r="N30" s="1">
        <f t="shared" si="1"/>
        <v>37.499996832663861</v>
      </c>
    </row>
    <row r="34" spans="5:9" x14ac:dyDescent="0.25">
      <c r="E34">
        <v>0</v>
      </c>
      <c r="F34" s="1">
        <v>118.55746354952359</v>
      </c>
      <c r="G34">
        <f>1/F34^2</f>
        <v>7.1144642494063738E-5</v>
      </c>
    </row>
    <row r="35" spans="5:9" x14ac:dyDescent="0.25">
      <c r="E35">
        <v>0.2</v>
      </c>
      <c r="F35">
        <v>67.324419923384568</v>
      </c>
      <c r="G35">
        <f t="shared" ref="G35:G40" si="2">1/F35^2</f>
        <v>2.2062501877227438E-4</v>
      </c>
    </row>
    <row r="36" spans="5:9" x14ac:dyDescent="0.25">
      <c r="E36">
        <v>0.4</v>
      </c>
      <c r="F36">
        <v>58.465680391487325</v>
      </c>
      <c r="G36">
        <f t="shared" si="2"/>
        <v>2.9254857280069084E-4</v>
      </c>
    </row>
    <row r="37" spans="5:9" x14ac:dyDescent="0.25">
      <c r="E37">
        <v>0.6</v>
      </c>
      <c r="F37">
        <v>53.150436672348981</v>
      </c>
      <c r="G37">
        <f t="shared" si="2"/>
        <v>3.5398619555242769E-4</v>
      </c>
    </row>
    <row r="38" spans="5:9" x14ac:dyDescent="0.25">
      <c r="E38">
        <v>0.8</v>
      </c>
      <c r="F38">
        <v>49.60694085959009</v>
      </c>
      <c r="G38">
        <f t="shared" si="2"/>
        <v>4.063638890825395E-4</v>
      </c>
    </row>
    <row r="39" spans="5:9" x14ac:dyDescent="0.25">
      <c r="E39">
        <v>1</v>
      </c>
      <c r="F39">
        <v>47.392255976615779</v>
      </c>
      <c r="G39">
        <f t="shared" si="2"/>
        <v>4.4523083557395873E-4</v>
      </c>
    </row>
    <row r="40" spans="5:9" x14ac:dyDescent="0.25">
      <c r="E40">
        <v>2</v>
      </c>
      <c r="F40">
        <v>37.499996832663861</v>
      </c>
      <c r="G40">
        <f t="shared" si="2"/>
        <v>7.1111123123528206E-4</v>
      </c>
    </row>
    <row r="43" spans="5:9" x14ac:dyDescent="0.25">
      <c r="E43">
        <f>LINEST(G35:G40,E35:E40,1,1)</f>
        <v>2.6616021655857276E-4</v>
      </c>
      <c r="F43">
        <f>INTERCEPT(G35:G40,E35:E40)</f>
        <v>1.8317744337071823E-4</v>
      </c>
    </row>
    <row r="47" spans="5:9" x14ac:dyDescent="0.25">
      <c r="E47">
        <v>0.84499999999999997</v>
      </c>
      <c r="F47">
        <v>1.502</v>
      </c>
      <c r="G47">
        <v>1.7250000000000001</v>
      </c>
      <c r="H47">
        <v>1.5660000000000001</v>
      </c>
      <c r="I47">
        <v>1.073</v>
      </c>
    </row>
    <row r="48" spans="5:9" x14ac:dyDescent="0.25">
      <c r="E48">
        <v>14.7</v>
      </c>
      <c r="F48">
        <v>41.5</v>
      </c>
      <c r="G48">
        <v>47.9</v>
      </c>
      <c r="H48">
        <v>43.8</v>
      </c>
      <c r="I48">
        <v>31.6</v>
      </c>
    </row>
    <row r="49" spans="5:22" x14ac:dyDescent="0.25">
      <c r="E49" s="2"/>
      <c r="F49" s="2"/>
      <c r="G49" s="2"/>
      <c r="H49" s="2"/>
      <c r="I49" s="2"/>
    </row>
    <row r="50" spans="5:22" x14ac:dyDescent="0.25">
      <c r="E50">
        <v>1</v>
      </c>
      <c r="F50">
        <v>1</v>
      </c>
      <c r="G50">
        <v>2.5</v>
      </c>
      <c r="H50">
        <v>2.5</v>
      </c>
      <c r="I50">
        <v>2.5</v>
      </c>
    </row>
    <row r="51" spans="5:22" x14ac:dyDescent="0.25">
      <c r="E51">
        <v>0.84</v>
      </c>
      <c r="F51">
        <v>0.75</v>
      </c>
    </row>
    <row r="55" spans="5:22" x14ac:dyDescent="0.25">
      <c r="I55" s="1"/>
      <c r="J55" s="1">
        <v>0.84499999999999997</v>
      </c>
      <c r="K55" s="1">
        <v>1.502</v>
      </c>
      <c r="L55" s="1">
        <v>1.7250000000000001</v>
      </c>
      <c r="M55" s="1">
        <v>1.5660000000000001</v>
      </c>
      <c r="N55" s="1">
        <v>1.073</v>
      </c>
    </row>
    <row r="56" spans="5:22" x14ac:dyDescent="0.25">
      <c r="I56" s="1"/>
      <c r="J56" s="1">
        <v>14.7</v>
      </c>
      <c r="K56" s="1">
        <v>41.5</v>
      </c>
      <c r="L56" s="1">
        <v>47.9</v>
      </c>
      <c r="M56" s="1">
        <v>43.8</v>
      </c>
      <c r="N56" s="1">
        <v>31.6</v>
      </c>
      <c r="Q56">
        <v>103.7928976630282</v>
      </c>
      <c r="R56" s="1">
        <v>41.5</v>
      </c>
      <c r="S56">
        <f>R56-52.64</f>
        <v>-11.14</v>
      </c>
      <c r="T56" s="1">
        <v>24.6</v>
      </c>
      <c r="U56" s="1">
        <v>53.4</v>
      </c>
      <c r="V56">
        <f>U56-52.64</f>
        <v>0.75999999999999801</v>
      </c>
    </row>
    <row r="57" spans="5:22" x14ac:dyDescent="0.25">
      <c r="I57" s="1"/>
      <c r="J57" s="3">
        <f>SUM(J9:N9)/5</f>
        <v>52.64</v>
      </c>
      <c r="K57" s="3"/>
      <c r="L57" s="3"/>
      <c r="M57" s="3"/>
      <c r="N57" s="3"/>
      <c r="Q57">
        <v>117.22865261973901</v>
      </c>
      <c r="R57" s="1">
        <v>14.7</v>
      </c>
      <c r="S57">
        <f t="shared" ref="S57:S60" si="3">R57-52.64</f>
        <v>-37.94</v>
      </c>
      <c r="T57" s="1">
        <v>68.599999999999994</v>
      </c>
      <c r="U57" s="1">
        <v>51.2</v>
      </c>
      <c r="V57">
        <f t="shared" ref="V57:V60" si="4">U57-52.64</f>
        <v>-1.4399999999999977</v>
      </c>
    </row>
    <row r="58" spans="5:22" x14ac:dyDescent="0.25">
      <c r="I58" s="1"/>
      <c r="J58" s="1">
        <v>1</v>
      </c>
      <c r="K58" s="1">
        <v>1</v>
      </c>
      <c r="L58" s="1">
        <v>2.5</v>
      </c>
      <c r="M58" s="1">
        <v>2.5</v>
      </c>
      <c r="N58" s="1">
        <v>2.5</v>
      </c>
      <c r="Q58">
        <v>141.07342652642907</v>
      </c>
      <c r="R58" s="1">
        <v>31.6</v>
      </c>
      <c r="S58">
        <f t="shared" si="3"/>
        <v>-21.04</v>
      </c>
      <c r="T58" s="1">
        <v>98.1</v>
      </c>
      <c r="U58" s="1">
        <v>52.5</v>
      </c>
      <c r="V58">
        <f t="shared" si="4"/>
        <v>-0.14000000000000057</v>
      </c>
    </row>
    <row r="59" spans="5:22" x14ac:dyDescent="0.25">
      <c r="G59">
        <v>2.63</v>
      </c>
      <c r="I59" s="1"/>
      <c r="J59" s="1">
        <v>0.84</v>
      </c>
      <c r="K59" s="1">
        <v>0.75</v>
      </c>
      <c r="L59" s="1">
        <v>1.1000000000000001</v>
      </c>
      <c r="M59" s="1">
        <v>1.1000000000000001</v>
      </c>
      <c r="N59" s="1">
        <v>1</v>
      </c>
      <c r="Q59">
        <v>155.83799241292448</v>
      </c>
      <c r="R59" s="1">
        <v>47.9</v>
      </c>
      <c r="S59">
        <f t="shared" si="3"/>
        <v>-4.740000000000002</v>
      </c>
      <c r="T59" s="1">
        <v>121.4</v>
      </c>
      <c r="U59" s="1">
        <v>53.2</v>
      </c>
      <c r="V59">
        <f t="shared" si="4"/>
        <v>0.56000000000000227</v>
      </c>
    </row>
    <row r="60" spans="5:22" x14ac:dyDescent="0.25">
      <c r="I60" s="1"/>
      <c r="J60" s="1">
        <v>0.85099999999999998</v>
      </c>
      <c r="K60" s="1">
        <v>0.76</v>
      </c>
      <c r="L60" s="1">
        <v>0.44500000000000001</v>
      </c>
      <c r="M60" s="1">
        <v>0.45600000000000002</v>
      </c>
      <c r="N60" s="1">
        <v>0.40500000000000003</v>
      </c>
      <c r="Q60">
        <v>159.89824803171069</v>
      </c>
      <c r="R60" s="1">
        <v>43.8</v>
      </c>
      <c r="S60">
        <f t="shared" si="3"/>
        <v>-8.8400000000000034</v>
      </c>
      <c r="T60" s="1">
        <v>152.30000000000001</v>
      </c>
      <c r="U60" s="1">
        <v>52.9</v>
      </c>
      <c r="V60">
        <f t="shared" si="4"/>
        <v>0.25999999999999801</v>
      </c>
    </row>
    <row r="61" spans="5:22" x14ac:dyDescent="0.25">
      <c r="I61" s="1"/>
      <c r="J61" s="1">
        <v>0.85099999999999998</v>
      </c>
      <c r="K61" s="1">
        <v>0.76</v>
      </c>
      <c r="L61" s="1">
        <v>1.1125</v>
      </c>
      <c r="M61" s="1">
        <v>1.1399999999999999</v>
      </c>
      <c r="N61" s="1">
        <v>1.0125</v>
      </c>
    </row>
    <row r="62" spans="5:22" x14ac:dyDescent="0.25">
      <c r="I62" s="1"/>
      <c r="J62" s="1">
        <f>147.645658864954*J61-8.41780307433683</f>
        <v>117.22865261973901</v>
      </c>
      <c r="K62" s="1">
        <f>147.645658864954*K61-8.41780307433683</f>
        <v>103.7928976630282</v>
      </c>
      <c r="L62" s="1">
        <f>147.645658864954*L61-8.41780307433683</f>
        <v>155.83799241292448</v>
      </c>
      <c r="M62" s="1">
        <f t="shared" ref="M62:N62" si="5">147.645658864954*M61-8.41780307433683</f>
        <v>159.89824803171069</v>
      </c>
      <c r="N62" s="1">
        <f t="shared" si="5"/>
        <v>141.07342652642907</v>
      </c>
    </row>
    <row r="63" spans="5:22" x14ac:dyDescent="0.25">
      <c r="I63" s="1"/>
      <c r="J63" s="1">
        <f>J56-52.64</f>
        <v>-37.94</v>
      </c>
      <c r="K63" s="1">
        <f t="shared" ref="K63:N63" si="6">K56-52.64</f>
        <v>-11.14</v>
      </c>
      <c r="L63" s="1">
        <f t="shared" si="6"/>
        <v>-4.740000000000002</v>
      </c>
      <c r="M63" s="1">
        <f t="shared" si="6"/>
        <v>-8.8400000000000034</v>
      </c>
      <c r="N63" s="1">
        <f t="shared" si="6"/>
        <v>-21.04</v>
      </c>
    </row>
    <row r="64" spans="5:22" x14ac:dyDescent="0.25">
      <c r="I64" s="1"/>
      <c r="J64" s="1">
        <f>-180*ATAN(2*PI()*1000*10^(-6)*J55*4750/(1+10^(-12)*2*PI()*1000*2*PI()*1000*J55^2*J62*(4750+J62)))/PI()</f>
        <v>-55.885729034172059</v>
      </c>
      <c r="K64" s="1">
        <f t="shared" ref="K64:N64" si="7">-180*ATAN(2*PI()*1000*10^(-6)*K55*4750/(1+10^(-12)*2*PI()*1000*2*PI()*1000*K55^2*K62*(4750+K62)))/PI()</f>
        <v>-44.341873274227559</v>
      </c>
      <c r="L64" s="1">
        <f t="shared" si="7"/>
        <v>-29.550183137430221</v>
      </c>
      <c r="M64" s="1">
        <f t="shared" si="7"/>
        <v>-31.254272369046305</v>
      </c>
      <c r="N64" s="1">
        <f t="shared" si="7"/>
        <v>-44.698758096625141</v>
      </c>
    </row>
    <row r="66" spans="7:17" x14ac:dyDescent="0.25">
      <c r="G66">
        <v>155.2329</v>
      </c>
    </row>
    <row r="71" spans="7:17" x14ac:dyDescent="0.25">
      <c r="G71">
        <f>180*ATAN(2*PI()*1000*10^(-6)*G59*6758/(1+10^(-12)*2*PI()*1000*2*PI()*1000*G59^2*G66*(6758+G66)))/PI()</f>
        <v>20.796040324637108</v>
      </c>
      <c r="O71">
        <v>0.84499999999999997</v>
      </c>
      <c r="P71">
        <v>-37.94</v>
      </c>
      <c r="Q71">
        <v>-55.885729034172059</v>
      </c>
    </row>
    <row r="72" spans="7:17" x14ac:dyDescent="0.25">
      <c r="O72">
        <v>1.073</v>
      </c>
      <c r="P72">
        <v>-21.04</v>
      </c>
      <c r="Q72">
        <v>-44.698758096625141</v>
      </c>
    </row>
    <row r="73" spans="7:17" x14ac:dyDescent="0.25">
      <c r="O73">
        <v>1.502</v>
      </c>
      <c r="P73">
        <v>-11.14</v>
      </c>
      <c r="Q73">
        <v>-44.341873274227559</v>
      </c>
    </row>
    <row r="74" spans="7:17" x14ac:dyDescent="0.25">
      <c r="O74">
        <v>1.5660000000000001</v>
      </c>
      <c r="P74">
        <v>-8.8400000000000034</v>
      </c>
      <c r="Q74">
        <v>-31.254272369046305</v>
      </c>
    </row>
    <row r="75" spans="7:17" x14ac:dyDescent="0.25">
      <c r="O75">
        <v>1.7250000000000001</v>
      </c>
      <c r="P75">
        <v>-4.740000000000002</v>
      </c>
      <c r="Q75">
        <v>-29.550183137430221</v>
      </c>
    </row>
  </sheetData>
  <mergeCells count="2">
    <mergeCell ref="E49:I49"/>
    <mergeCell ref="J57:N5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2021-04-19T13:39:26Z</dcterms:modified>
</cp:coreProperties>
</file>