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9D2769AD-1D91-499C-B7F2-B949BF6502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O21" i="1"/>
  <c r="H16" i="1" l="1"/>
  <c r="K18" i="1" l="1"/>
  <c r="T10" i="1"/>
  <c r="K17" i="1"/>
  <c r="K16" i="1"/>
  <c r="M5" i="1"/>
  <c r="M6" i="1"/>
  <c r="M7" i="1"/>
  <c r="M8" i="1"/>
  <c r="M9" i="1"/>
  <c r="M10" i="1"/>
  <c r="M11" i="1"/>
  <c r="M12" i="1"/>
  <c r="M13" i="1"/>
  <c r="M14" i="1"/>
  <c r="M4" i="1"/>
  <c r="K5" i="1"/>
  <c r="K6" i="1"/>
  <c r="K7" i="1"/>
  <c r="K8" i="1"/>
  <c r="K9" i="1"/>
  <c r="K10" i="1"/>
  <c r="K11" i="1"/>
  <c r="K12" i="1"/>
  <c r="K13" i="1"/>
  <c r="K14" i="1"/>
  <c r="K4" i="1"/>
  <c r="L6" i="1" s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L3" i="1"/>
  <c r="L1" i="1"/>
  <c r="L2" i="1" s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<sst xmlns="http://schemas.openxmlformats.org/spreadsheetml/2006/main" count="14" uniqueCount="14">
  <si>
    <t>k</t>
    <phoneticPr fontId="1" type="noConversion"/>
  </si>
  <si>
    <t>m</t>
    <phoneticPr fontId="1" type="noConversion"/>
  </si>
  <si>
    <t>N/m</t>
    <phoneticPr fontId="1" type="noConversion"/>
  </si>
  <si>
    <t>kg</t>
    <phoneticPr fontId="1" type="noConversion"/>
  </si>
  <si>
    <t>A_n/A'</t>
    <phoneticPr fontId="1" type="noConversion"/>
  </si>
  <si>
    <t>n*T_0</t>
    <phoneticPr fontId="1" type="noConversion"/>
  </si>
  <si>
    <t>\omega_0</t>
    <phoneticPr fontId="1" type="noConversion"/>
  </si>
  <si>
    <t>f_0</t>
    <phoneticPr fontId="1" type="noConversion"/>
  </si>
  <si>
    <t>T_0</t>
    <phoneticPr fontId="1" type="noConversion"/>
  </si>
  <si>
    <t>ln(A_n/A')</t>
    <phoneticPr fontId="1" type="noConversion"/>
  </si>
  <si>
    <t>\beta</t>
    <phoneticPr fontId="1" type="noConversion"/>
  </si>
  <si>
    <t>s_y</t>
    <phoneticPr fontId="1" type="noConversion"/>
  </si>
  <si>
    <t>s_\beta</t>
    <phoneticPr fontId="1" type="noConversion"/>
  </si>
  <si>
    <t>U_\beta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</si>
</sst>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E1" workbookViewId="0">
      <selection activeCell="R21" sqref="R21"/>
    </sheetView>
  </sheetViews>
  <sheetFormatPr defaultRowHeight="13.8" x14ac:dyDescent="0.25"/>
  <cols>
    <col min="11" max="11" width="13.109375" bestFit="1" customWidth="1"/>
    <col min="12" max="12" width="8.77734375" customWidth="1"/>
  </cols>
  <sheetData>
    <row r="1" spans="1:20" x14ac:dyDescent="0.25">
      <c r="A1">
        <v>21.7</v>
      </c>
      <c r="F1" t="s">
        <v>0</v>
      </c>
      <c r="G1">
        <v>237</v>
      </c>
      <c r="H1" t="s">
        <v>2</v>
      </c>
      <c r="K1" t="s">
        <v>6</v>
      </c>
      <c r="L1">
        <f>(G1/G2)^(1/2)</f>
        <v>6.8847657912234022</v>
      </c>
      <c r="O1">
        <v>1</v>
      </c>
      <c r="Q1">
        <v>0.91262150343433579</v>
      </c>
    </row>
    <row r="2" spans="1:20" x14ac:dyDescent="0.25">
      <c r="A2">
        <v>18</v>
      </c>
      <c r="F2" t="s">
        <v>1</v>
      </c>
      <c r="G2">
        <v>5</v>
      </c>
      <c r="H2" t="s">
        <v>3</v>
      </c>
      <c r="K2" t="s">
        <v>7</v>
      </c>
      <c r="L2">
        <f>L1/(2*PI())</f>
        <v>1.0957445077031884</v>
      </c>
      <c r="O2">
        <v>2</v>
      </c>
      <c r="Q2">
        <v>0.91262150343433579</v>
      </c>
    </row>
    <row r="3" spans="1:20" x14ac:dyDescent="0.25">
      <c r="A3">
        <v>15</v>
      </c>
      <c r="K3" t="s">
        <v>8</v>
      </c>
      <c r="L3">
        <f>1/L2</f>
        <v>0.91262150343433579</v>
      </c>
      <c r="O3">
        <v>3</v>
      </c>
      <c r="Q3">
        <v>0.91262150343433579</v>
      </c>
    </row>
    <row r="4" spans="1:20" x14ac:dyDescent="0.25">
      <c r="A4">
        <v>12.5</v>
      </c>
      <c r="D4" t="s">
        <v>4</v>
      </c>
      <c r="E4">
        <f>A2/C14</f>
        <v>0.82949308755760376</v>
      </c>
      <c r="F4" t="s">
        <v>5</v>
      </c>
      <c r="G4">
        <f>-(O1*Q1)</f>
        <v>-0.91262150343433579</v>
      </c>
      <c r="H4" t="s">
        <v>9</v>
      </c>
      <c r="I4">
        <f>LN(E4)</f>
        <v>-0.18694050265024909</v>
      </c>
      <c r="K4">
        <f>(I4-G4*H16)^2</f>
        <v>2.1747316588285281E-5</v>
      </c>
      <c r="M4">
        <f>G4^2</f>
        <v>0.83287800853074734</v>
      </c>
      <c r="O4">
        <v>4</v>
      </c>
      <c r="Q4">
        <v>0.91262150343433579</v>
      </c>
    </row>
    <row r="5" spans="1:20" x14ac:dyDescent="0.25">
      <c r="A5">
        <v>10.4</v>
      </c>
      <c r="E5">
        <f t="shared" ref="E5:E14" si="0">A3/C15</f>
        <v>0.69124423963133641</v>
      </c>
      <c r="G5">
        <f t="shared" ref="G5:G14" si="1">-(O2*Q2)</f>
        <v>-1.8252430068686716</v>
      </c>
      <c r="I5">
        <f t="shared" ref="I5:I14" si="2">LN(E5)</f>
        <v>-0.36926205944420382</v>
      </c>
      <c r="K5">
        <f t="shared" ref="K5:K14" si="3">(I5-G5*H17)^2</f>
        <v>2.2163925019629912E-5</v>
      </c>
      <c r="M5">
        <f t="shared" ref="M5:M14" si="4">G5^2</f>
        <v>3.3315120341229894</v>
      </c>
      <c r="O5">
        <v>5</v>
      </c>
      <c r="Q5">
        <v>0.91262150343433579</v>
      </c>
    </row>
    <row r="6" spans="1:20" x14ac:dyDescent="0.25">
      <c r="A6">
        <v>8.9</v>
      </c>
      <c r="E6">
        <f t="shared" si="0"/>
        <v>0.57603686635944706</v>
      </c>
      <c r="G6">
        <f t="shared" si="1"/>
        <v>-2.7378645103030075</v>
      </c>
      <c r="I6">
        <f t="shared" si="2"/>
        <v>-0.55158361623815833</v>
      </c>
      <c r="K6">
        <f t="shared" si="3"/>
        <v>2.2584486117410834E-5</v>
      </c>
      <c r="L6">
        <f>(SUM(K4:K14)/10)^(1/2)</f>
        <v>1.4524925893893613E-2</v>
      </c>
      <c r="M6">
        <f t="shared" si="4"/>
        <v>7.4959020767767273</v>
      </c>
      <c r="O6">
        <v>6</v>
      </c>
      <c r="Q6">
        <v>0.91262150343433579</v>
      </c>
    </row>
    <row r="7" spans="1:20" x14ac:dyDescent="0.25">
      <c r="A7">
        <v>7.2</v>
      </c>
      <c r="E7">
        <f t="shared" si="0"/>
        <v>0.47926267281105994</v>
      </c>
      <c r="G7">
        <f t="shared" si="1"/>
        <v>-3.6504860137373432</v>
      </c>
      <c r="I7">
        <f t="shared" si="2"/>
        <v>-0.7355064543990868</v>
      </c>
      <c r="K7">
        <f t="shared" si="3"/>
        <v>4.0935057891488939E-5</v>
      </c>
      <c r="M7">
        <f t="shared" si="4"/>
        <v>13.326048136491957</v>
      </c>
      <c r="O7">
        <v>7</v>
      </c>
      <c r="Q7">
        <v>0.91262150343433579</v>
      </c>
    </row>
    <row r="8" spans="1:20" x14ac:dyDescent="0.25">
      <c r="A8">
        <v>6.1</v>
      </c>
      <c r="E8">
        <f t="shared" si="0"/>
        <v>0.41013824884792632</v>
      </c>
      <c r="G8">
        <f t="shared" si="1"/>
        <v>-4.5631075171716793</v>
      </c>
      <c r="I8">
        <f t="shared" si="2"/>
        <v>-0.89126098380831953</v>
      </c>
      <c r="K8">
        <f t="shared" si="3"/>
        <v>4.0499631787833669E-4</v>
      </c>
      <c r="M8">
        <f t="shared" si="4"/>
        <v>20.821950213268689</v>
      </c>
      <c r="O8">
        <v>8</v>
      </c>
      <c r="Q8">
        <v>0.91262150343433579</v>
      </c>
    </row>
    <row r="9" spans="1:20" x14ac:dyDescent="0.25">
      <c r="A9">
        <v>5</v>
      </c>
      <c r="E9">
        <f t="shared" si="0"/>
        <v>0.33179723502304148</v>
      </c>
      <c r="G9">
        <f t="shared" si="1"/>
        <v>-5.475729020606015</v>
      </c>
      <c r="I9">
        <f t="shared" si="2"/>
        <v>-1.1032312345244042</v>
      </c>
      <c r="K9">
        <f t="shared" si="3"/>
        <v>9.1558671988164285E-5</v>
      </c>
      <c r="M9">
        <f t="shared" si="4"/>
        <v>29.983608307106909</v>
      </c>
      <c r="O9">
        <v>9</v>
      </c>
      <c r="Q9">
        <v>0.91262150343433579</v>
      </c>
    </row>
    <row r="10" spans="1:20" x14ac:dyDescent="0.25">
      <c r="A10">
        <v>4.0999999999999996</v>
      </c>
      <c r="E10">
        <f t="shared" si="0"/>
        <v>0.28110599078341014</v>
      </c>
      <c r="G10">
        <f t="shared" si="1"/>
        <v>-6.3883505240403506</v>
      </c>
      <c r="I10">
        <f t="shared" si="2"/>
        <v>-1.2690234893671484</v>
      </c>
      <c r="K10">
        <f t="shared" si="3"/>
        <v>4.7834049353012111E-5</v>
      </c>
      <c r="M10">
        <f t="shared" si="4"/>
        <v>40.811022418006623</v>
      </c>
      <c r="O10">
        <v>10</v>
      </c>
      <c r="Q10">
        <v>0.91262150343433579</v>
      </c>
      <c r="T10">
        <f>TINV(0.05,10)</f>
        <v>2.2281388519862744</v>
      </c>
    </row>
    <row r="11" spans="1:20" x14ac:dyDescent="0.25">
      <c r="A11">
        <v>3.5</v>
      </c>
      <c r="E11">
        <f t="shared" si="0"/>
        <v>0.2304147465437788</v>
      </c>
      <c r="G11">
        <f t="shared" si="1"/>
        <v>-7.3009720274746863</v>
      </c>
      <c r="I11">
        <f t="shared" si="2"/>
        <v>-1.4678743481123135</v>
      </c>
      <c r="K11">
        <f t="shared" si="3"/>
        <v>9.3268108137420746E-5</v>
      </c>
      <c r="M11">
        <f t="shared" si="4"/>
        <v>53.30419254596783</v>
      </c>
      <c r="O11">
        <v>11</v>
      </c>
      <c r="Q11">
        <v>0.91262150343433579</v>
      </c>
    </row>
    <row r="12" spans="1:20" x14ac:dyDescent="0.25">
      <c r="A12">
        <v>3</v>
      </c>
      <c r="E12">
        <f t="shared" si="0"/>
        <v>0.1889400921658986</v>
      </c>
      <c r="G12">
        <f t="shared" si="1"/>
        <v>-8.2135935309090229</v>
      </c>
      <c r="I12">
        <f t="shared" si="2"/>
        <v>-1.6663252868361518</v>
      </c>
      <c r="K12">
        <f t="shared" si="3"/>
        <v>6.6726016250963133E-4</v>
      </c>
      <c r="M12">
        <f t="shared" si="4"/>
        <v>67.463118690990555</v>
      </c>
      <c r="O12">
        <v>12</v>
      </c>
      <c r="Q12">
        <v>0.91262150343433579</v>
      </c>
    </row>
    <row r="13" spans="1:20" x14ac:dyDescent="0.25">
      <c r="E13">
        <f t="shared" si="0"/>
        <v>0.16129032258064516</v>
      </c>
      <c r="G13">
        <f t="shared" si="1"/>
        <v>-9.1262150343433586</v>
      </c>
      <c r="I13">
        <f t="shared" si="2"/>
        <v>-1.824549292051046</v>
      </c>
      <c r="K13">
        <f t="shared" si="3"/>
        <v>3.1622932944081397E-6</v>
      </c>
      <c r="M13">
        <f t="shared" si="4"/>
        <v>83.287800853074756</v>
      </c>
      <c r="O13">
        <v>13</v>
      </c>
      <c r="Q13">
        <v>0.91262150343433579</v>
      </c>
    </row>
    <row r="14" spans="1:20" x14ac:dyDescent="0.25">
      <c r="C14">
        <v>21.7</v>
      </c>
      <c r="E14">
        <f t="shared" si="0"/>
        <v>0.13824884792626729</v>
      </c>
      <c r="G14">
        <f t="shared" si="1"/>
        <v>-10.038836537777694</v>
      </c>
      <c r="I14">
        <f t="shared" si="2"/>
        <v>-1.978699971878304</v>
      </c>
      <c r="K14">
        <f t="shared" si="3"/>
        <v>6.9422433345322327E-4</v>
      </c>
      <c r="M14">
        <f t="shared" si="4"/>
        <v>100.77823903222044</v>
      </c>
      <c r="O14">
        <v>14</v>
      </c>
      <c r="Q14">
        <v>0.91262150343433579</v>
      </c>
    </row>
    <row r="15" spans="1:20" x14ac:dyDescent="0.25">
      <c r="C15">
        <v>21.7</v>
      </c>
      <c r="O15">
        <v>15</v>
      </c>
      <c r="Q15">
        <v>0.91262150343433579</v>
      </c>
    </row>
    <row r="16" spans="1:20" x14ac:dyDescent="0.25">
      <c r="C16">
        <v>21.7</v>
      </c>
      <c r="G16" t="s">
        <v>10</v>
      </c>
      <c r="H16">
        <f>INDEX(LINEST(I4:I14,G4:G14,0,1),1,1)</f>
        <v>0.19972913210851967</v>
      </c>
      <c r="J16" t="s">
        <v>11</v>
      </c>
      <c r="K16">
        <f>INDEX(LINEST(I4:I14,G4:G14,0,1),3,2)</f>
        <v>1.4524925893893577E-2</v>
      </c>
    </row>
    <row r="17" spans="3:18" x14ac:dyDescent="0.25">
      <c r="C17">
        <v>21.7</v>
      </c>
      <c r="H17">
        <v>0.19972913210851967</v>
      </c>
      <c r="J17" t="s">
        <v>12</v>
      </c>
      <c r="K17">
        <f>K16/(SUM(M4:M14))^(1/2)</f>
        <v>7.0753506705777494E-4</v>
      </c>
    </row>
    <row r="18" spans="3:18" x14ac:dyDescent="0.25">
      <c r="C18">
        <v>21.7</v>
      </c>
      <c r="H18">
        <v>0.19972913210851967</v>
      </c>
      <c r="J18" t="s">
        <v>13</v>
      </c>
      <c r="K18">
        <f>K17*T10</f>
        <v>1.5764863720541423E-3</v>
      </c>
    </row>
    <row r="19" spans="3:18" x14ac:dyDescent="0.25">
      <c r="C19">
        <v>21.7</v>
      </c>
      <c r="H19">
        <v>0.19972913210851967</v>
      </c>
    </row>
    <row r="20" spans="3:18" x14ac:dyDescent="0.25">
      <c r="C20">
        <v>21.7</v>
      </c>
      <c r="H20">
        <v>0.19972913210851967</v>
      </c>
    </row>
    <row r="21" spans="3:18" x14ac:dyDescent="0.25">
      <c r="C21">
        <v>21.7</v>
      </c>
      <c r="H21">
        <v>0.19972913210851967</v>
      </c>
      <c r="O21">
        <f>L1/(2*H16)</f>
        <v>17.235256866491248</v>
      </c>
      <c r="R21">
        <f>L1*K18/(2*H16^2)</f>
        <v>0.13603998216000365</v>
      </c>
    </row>
    <row r="22" spans="3:18" x14ac:dyDescent="0.25">
      <c r="C22">
        <v>21.7</v>
      </c>
      <c r="H22">
        <v>0.19972913210851967</v>
      </c>
    </row>
    <row r="23" spans="3:18" x14ac:dyDescent="0.25">
      <c r="C23">
        <v>21.7</v>
      </c>
      <c r="H23">
        <v>0.19972913210851967</v>
      </c>
    </row>
    <row r="24" spans="3:18" x14ac:dyDescent="0.25">
      <c r="C24">
        <v>21.7</v>
      </c>
      <c r="H24">
        <v>0.19972913210851967</v>
      </c>
    </row>
    <row r="25" spans="3:18" x14ac:dyDescent="0.25">
      <c r="C25">
        <v>21.7</v>
      </c>
      <c r="H25">
        <v>0.19972913210851967</v>
      </c>
    </row>
    <row r="26" spans="3:18" x14ac:dyDescent="0.25">
      <c r="C26">
        <v>21.7</v>
      </c>
      <c r="H26">
        <v>0.19972913210851967</v>
      </c>
    </row>
    <row r="27" spans="3:18" x14ac:dyDescent="0.25">
      <c r="H27">
        <v>0.19972913210851967</v>
      </c>
    </row>
    <row r="28" spans="3:18" x14ac:dyDescent="0.25">
      <c r="H28">
        <v>0.19972913210851967</v>
      </c>
    </row>
    <row r="29" spans="3:18" x14ac:dyDescent="0.25">
      <c r="H29">
        <v>0.19972913210851967</v>
      </c>
    </row>
    <row r="30" spans="3:18" x14ac:dyDescent="0.25">
      <c r="H30">
        <v>0.19972913210851967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2020-04-19T10:20:07Z</dcterms:modified>
</cp:coreProperties>
</file>