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zatreasury.sharepoint.com/sites/MF2020/Shared Documents/General/03.DSGE/data_request/"/>
    </mc:Choice>
  </mc:AlternateContent>
  <xr:revisionPtr revIDLastSave="18" documentId="13_ncr:1_{C727690B-6E92-40C3-B2F9-27FAAF2F2DC8}" xr6:coauthVersionLast="47" xr6:coauthVersionMax="47" xr10:uidLastSave="{18A04B06-9451-45C6-81D4-8330D3ED4BB8}"/>
  <bookViews>
    <workbookView xWindow="-120" yWindow="-120" windowWidth="29040" windowHeight="15840" activeTab="1" xr2:uid="{00000000-000D-0000-FFFF-FFFF00000000}"/>
  </bookViews>
  <sheets>
    <sheet name="Macro" sheetId="1" r:id="rId1"/>
    <sheet name="Fiscal" sheetId="4" r:id="rId2"/>
    <sheet name="Foreign" sheetId="2" r:id="rId3"/>
    <sheet name="CPI_target" sheetId="5" r:id="rId4"/>
    <sheet name="SteadyStates" sheetId="6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8" i="4" l="1"/>
  <c r="AC129" i="4"/>
  <c r="AC127" i="4"/>
  <c r="BC15" i="1"/>
  <c r="BN20" i="1" l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9" i="1"/>
  <c r="D10" i="6" l="1"/>
  <c r="D11" i="6"/>
  <c r="D9" i="6"/>
  <c r="D8" i="6"/>
  <c r="B11" i="6"/>
  <c r="B10" i="6"/>
  <c r="B9" i="6"/>
  <c r="AP19" i="4"/>
  <c r="E6" i="6"/>
  <c r="B3" i="6"/>
  <c r="C2" i="6"/>
  <c r="C3" i="6" s="1"/>
  <c r="B5" i="6"/>
  <c r="C5" i="6" s="1"/>
  <c r="B4" i="6"/>
  <c r="D2" i="6" s="1"/>
  <c r="D4" i="6" l="1"/>
  <c r="D3" i="6"/>
  <c r="C4" i="6"/>
  <c r="D5" i="6"/>
  <c r="J5" i="1"/>
  <c r="AA78" i="1"/>
  <c r="H6" i="5"/>
  <c r="F8" i="5"/>
  <c r="F7" i="5"/>
  <c r="AJ80" i="1" l="1"/>
  <c r="C81" i="1"/>
  <c r="BI5" i="1" l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4" i="1"/>
  <c r="BF5" i="1" l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4" i="1"/>
  <c r="H117" i="4" l="1"/>
  <c r="J75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I39" i="4" s="1"/>
  <c r="H40" i="4"/>
  <c r="H41" i="4"/>
  <c r="H42" i="4"/>
  <c r="H43" i="4"/>
  <c r="H44" i="4"/>
  <c r="H45" i="4"/>
  <c r="H46" i="4"/>
  <c r="H47" i="4"/>
  <c r="I47" i="4" s="1"/>
  <c r="H48" i="4"/>
  <c r="H49" i="4"/>
  <c r="H50" i="4"/>
  <c r="H51" i="4"/>
  <c r="H52" i="4"/>
  <c r="H53" i="4"/>
  <c r="H54" i="4"/>
  <c r="H55" i="4"/>
  <c r="I55" i="4" s="1"/>
  <c r="H56" i="4"/>
  <c r="H57" i="4"/>
  <c r="H58" i="4"/>
  <c r="H59" i="4"/>
  <c r="H60" i="4"/>
  <c r="H61" i="4"/>
  <c r="H62" i="4"/>
  <c r="H63" i="4"/>
  <c r="I63" i="4" s="1"/>
  <c r="H64" i="4"/>
  <c r="H65" i="4"/>
  <c r="H66" i="4"/>
  <c r="H67" i="4"/>
  <c r="H68" i="4"/>
  <c r="H69" i="4"/>
  <c r="H70" i="4"/>
  <c r="H71" i="4"/>
  <c r="I71" i="4" s="1"/>
  <c r="H72" i="4"/>
  <c r="H73" i="4"/>
  <c r="H74" i="4"/>
  <c r="H75" i="4"/>
  <c r="H76" i="4"/>
  <c r="H77" i="4"/>
  <c r="H78" i="4"/>
  <c r="H79" i="4"/>
  <c r="I79" i="4" s="1"/>
  <c r="H80" i="4"/>
  <c r="H81" i="4"/>
  <c r="H82" i="4"/>
  <c r="H83" i="4"/>
  <c r="H84" i="4"/>
  <c r="H85" i="4"/>
  <c r="H86" i="4"/>
  <c r="H87" i="4"/>
  <c r="I87" i="4" s="1"/>
  <c r="H88" i="4"/>
  <c r="H89" i="4"/>
  <c r="H90" i="4"/>
  <c r="H91" i="4"/>
  <c r="H92" i="4"/>
  <c r="H93" i="4"/>
  <c r="H94" i="4"/>
  <c r="H95" i="4"/>
  <c r="I95" i="4" s="1"/>
  <c r="H96" i="4"/>
  <c r="H97" i="4"/>
  <c r="H98" i="4"/>
  <c r="H99" i="4"/>
  <c r="H100" i="4"/>
  <c r="H101" i="4"/>
  <c r="H102" i="4"/>
  <c r="H103" i="4"/>
  <c r="I103" i="4" s="1"/>
  <c r="H104" i="4"/>
  <c r="H105" i="4"/>
  <c r="H106" i="4"/>
  <c r="H107" i="4"/>
  <c r="H108" i="4"/>
  <c r="H109" i="4"/>
  <c r="H110" i="4"/>
  <c r="H111" i="4"/>
  <c r="I111" i="4" s="1"/>
  <c r="H112" i="4"/>
  <c r="H113" i="4"/>
  <c r="H114" i="4"/>
  <c r="H115" i="4"/>
  <c r="H116" i="4"/>
  <c r="H118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4" i="1"/>
  <c r="I31" i="4" l="1"/>
  <c r="I23" i="4"/>
  <c r="I7" i="4"/>
  <c r="I16" i="4"/>
  <c r="I8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112" i="4"/>
  <c r="I104" i="4"/>
  <c r="I96" i="4"/>
  <c r="I88" i="4"/>
  <c r="I80" i="4"/>
  <c r="I72" i="4"/>
  <c r="I64" i="4"/>
  <c r="I56" i="4"/>
  <c r="I48" i="4"/>
  <c r="I40" i="4"/>
  <c r="I32" i="4"/>
  <c r="I24" i="4"/>
  <c r="I15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115" i="4"/>
  <c r="I107" i="4"/>
  <c r="I99" i="4"/>
  <c r="I91" i="4"/>
  <c r="I83" i="4"/>
  <c r="I75" i="4"/>
  <c r="I67" i="4"/>
  <c r="I59" i="4"/>
  <c r="I51" i="4"/>
  <c r="I43" i="4"/>
  <c r="I9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18" i="4"/>
  <c r="I35" i="4"/>
  <c r="I27" i="4"/>
  <c r="I19" i="4"/>
  <c r="I11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I117" i="4"/>
  <c r="V19" i="1"/>
  <c r="AN117" i="1" l="1"/>
  <c r="AN118" i="1"/>
  <c r="Z118" i="4"/>
  <c r="Z117" i="4"/>
  <c r="U117" i="4"/>
  <c r="U118" i="4"/>
  <c r="R117" i="4"/>
  <c r="R118" i="4"/>
  <c r="Q117" i="4"/>
  <c r="Q118" i="4"/>
  <c r="N117" i="4"/>
  <c r="N118" i="4"/>
  <c r="Z44" i="4"/>
  <c r="O118" i="4" l="1"/>
  <c r="S118" i="4"/>
  <c r="J117" i="4"/>
  <c r="J118" i="4"/>
  <c r="AI117" i="1"/>
  <c r="AI118" i="1"/>
  <c r="C117" i="4"/>
  <c r="C118" i="4"/>
  <c r="AE117" i="1"/>
  <c r="AE118" i="1"/>
  <c r="AT109" i="1"/>
  <c r="AT117" i="1"/>
  <c r="AT118" i="1"/>
  <c r="AG118" i="1"/>
  <c r="AG117" i="1"/>
  <c r="BC117" i="1"/>
  <c r="BC118" i="1"/>
  <c r="BA117" i="1"/>
  <c r="BA118" i="1"/>
  <c r="AX117" i="1"/>
  <c r="AX118" i="1"/>
  <c r="AV117" i="1"/>
  <c r="AV118" i="1"/>
  <c r="AB117" i="1"/>
  <c r="K117" i="4" s="1"/>
  <c r="AB118" i="1"/>
  <c r="Z117" i="1"/>
  <c r="Z118" i="1"/>
  <c r="X117" i="1"/>
  <c r="X118" i="1"/>
  <c r="V117" i="1"/>
  <c r="V118" i="1"/>
  <c r="S117" i="1"/>
  <c r="S118" i="1"/>
  <c r="Q118" i="1"/>
  <c r="Q117" i="1"/>
  <c r="J118" i="1"/>
  <c r="J117" i="1"/>
  <c r="AA117" i="4" s="1"/>
  <c r="H117" i="1"/>
  <c r="H118" i="1"/>
  <c r="E118" i="1"/>
  <c r="E117" i="1"/>
  <c r="C117" i="1"/>
  <c r="C118" i="1"/>
  <c r="AC118" i="1" l="1"/>
  <c r="K118" i="4"/>
  <c r="L118" i="4" s="1"/>
  <c r="V117" i="4"/>
  <c r="AJ117" i="1"/>
  <c r="V118" i="4"/>
  <c r="AJ118" i="1"/>
  <c r="F118" i="1"/>
  <c r="AY118" i="1"/>
  <c r="AA118" i="4"/>
  <c r="K118" i="1"/>
  <c r="D118" i="4"/>
  <c r="W118" i="4" l="1"/>
  <c r="AK118" i="1"/>
  <c r="AB118" i="4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3" i="1"/>
  <c r="Z115" i="4" l="1"/>
  <c r="Z116" i="4"/>
  <c r="U115" i="4"/>
  <c r="U116" i="4"/>
  <c r="R115" i="4"/>
  <c r="R116" i="4"/>
  <c r="S117" i="4" s="1"/>
  <c r="Q115" i="4"/>
  <c r="Q116" i="4"/>
  <c r="N115" i="4"/>
  <c r="N116" i="4"/>
  <c r="J115" i="4"/>
  <c r="J116" i="4"/>
  <c r="C115" i="4"/>
  <c r="C11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3" i="4"/>
  <c r="F114" i="5"/>
  <c r="G114" i="5"/>
  <c r="H114" i="5"/>
  <c r="I114" i="5"/>
  <c r="F115" i="5"/>
  <c r="G115" i="5"/>
  <c r="H115" i="5"/>
  <c r="I115" i="5"/>
  <c r="AT115" i="1"/>
  <c r="AT116" i="1"/>
  <c r="AN115" i="1"/>
  <c r="AN116" i="1"/>
  <c r="AI115" i="1"/>
  <c r="AI116" i="1"/>
  <c r="AG115" i="1"/>
  <c r="AG116" i="1"/>
  <c r="AE115" i="1"/>
  <c r="AE116" i="1"/>
  <c r="BC115" i="1"/>
  <c r="BC116" i="1"/>
  <c r="BA115" i="1"/>
  <c r="BA11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AX115" i="1"/>
  <c r="AX116" i="1"/>
  <c r="AY117" i="1" s="1"/>
  <c r="AV115" i="1"/>
  <c r="AV116" i="1"/>
  <c r="AB115" i="1"/>
  <c r="K115" i="4" s="1"/>
  <c r="AB116" i="1"/>
  <c r="K116" i="4" s="1"/>
  <c r="Z115" i="1"/>
  <c r="Z116" i="1"/>
  <c r="X115" i="1"/>
  <c r="X116" i="1"/>
  <c r="V115" i="1"/>
  <c r="V116" i="1"/>
  <c r="Q115" i="1"/>
  <c r="Q116" i="1"/>
  <c r="J115" i="1"/>
  <c r="AA115" i="4" s="1"/>
  <c r="J116" i="1"/>
  <c r="H115" i="1"/>
  <c r="H116" i="1"/>
  <c r="E115" i="1"/>
  <c r="E116" i="1"/>
  <c r="F117" i="1" s="1"/>
  <c r="C115" i="1"/>
  <c r="C116" i="1"/>
  <c r="D88" i="4" l="1"/>
  <c r="O116" i="4"/>
  <c r="O117" i="4"/>
  <c r="D4" i="4"/>
  <c r="L116" i="4"/>
  <c r="L117" i="4"/>
  <c r="K117" i="1"/>
  <c r="AA116" i="4"/>
  <c r="AC116" i="1"/>
  <c r="AC117" i="1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7" i="4"/>
  <c r="AJ115" i="1"/>
  <c r="V115" i="4"/>
  <c r="AJ116" i="1"/>
  <c r="AK117" i="1" s="1"/>
  <c r="V116" i="4"/>
  <c r="W117" i="4" s="1"/>
  <c r="D115" i="4"/>
  <c r="D112" i="4"/>
  <c r="D108" i="4"/>
  <c r="D104" i="4"/>
  <c r="D100" i="4"/>
  <c r="D96" i="4"/>
  <c r="D92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116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S116" i="4"/>
  <c r="K116" i="1"/>
  <c r="F116" i="1"/>
  <c r="AY116" i="1"/>
  <c r="AK116" i="1" l="1"/>
  <c r="AB116" i="4"/>
  <c r="AB117" i="4"/>
  <c r="W116" i="4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6" i="5"/>
  <c r="N59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N58" i="1"/>
  <c r="M57" i="1" s="1"/>
  <c r="N57" i="1"/>
  <c r="M56" i="1" s="1"/>
  <c r="N56" i="1"/>
  <c r="M55" i="1" s="1"/>
  <c r="N55" i="1"/>
  <c r="M54" i="1" s="1"/>
  <c r="N54" i="1"/>
  <c r="M53" i="1" s="1"/>
  <c r="N53" i="1"/>
  <c r="M52" i="1" s="1"/>
  <c r="N52" i="1"/>
  <c r="M51" i="1" s="1"/>
  <c r="N51" i="1"/>
  <c r="M50" i="1" s="1"/>
  <c r="N50" i="1"/>
  <c r="M49" i="1" s="1"/>
  <c r="N49" i="1"/>
  <c r="M48" i="1" s="1"/>
  <c r="N48" i="1"/>
  <c r="M47" i="1" s="1"/>
  <c r="N47" i="1"/>
  <c r="M46" i="1" s="1"/>
  <c r="N46" i="1"/>
  <c r="M45" i="1" s="1"/>
  <c r="N45" i="1"/>
  <c r="M44" i="1" s="1"/>
  <c r="N44" i="1"/>
  <c r="M43" i="1" s="1"/>
  <c r="N43" i="1"/>
  <c r="M42" i="1" s="1"/>
  <c r="N42" i="1"/>
  <c r="M41" i="1" s="1"/>
  <c r="N41" i="1"/>
  <c r="M40" i="1" s="1"/>
  <c r="N40" i="1"/>
  <c r="M39" i="1" s="1"/>
  <c r="N39" i="1"/>
  <c r="M38" i="1" s="1"/>
  <c r="N38" i="1"/>
  <c r="M37" i="1" s="1"/>
  <c r="N37" i="1"/>
  <c r="M36" i="1" s="1"/>
  <c r="N36" i="1"/>
  <c r="M35" i="1" s="1"/>
  <c r="N35" i="1"/>
  <c r="M34" i="1" s="1"/>
  <c r="N34" i="1"/>
  <c r="M33" i="1" s="1"/>
  <c r="N33" i="1"/>
  <c r="M32" i="1" s="1"/>
  <c r="N32" i="1"/>
  <c r="M31" i="1" s="1"/>
  <c r="N31" i="1"/>
  <c r="M30" i="1" s="1"/>
  <c r="N30" i="1"/>
  <c r="M29" i="1" s="1"/>
  <c r="N29" i="1"/>
  <c r="M28" i="1" s="1"/>
  <c r="N28" i="1"/>
  <c r="M27" i="1" s="1"/>
  <c r="N27" i="1"/>
  <c r="M26" i="1" s="1"/>
  <c r="N26" i="1"/>
  <c r="M25" i="1" s="1"/>
  <c r="N25" i="1"/>
  <c r="M24" i="1" s="1"/>
  <c r="N24" i="1"/>
  <c r="M23" i="1" s="1"/>
  <c r="N23" i="1"/>
  <c r="M22" i="1" s="1"/>
  <c r="N22" i="1"/>
  <c r="M21" i="1" s="1"/>
  <c r="N21" i="1"/>
  <c r="M20" i="1" s="1"/>
  <c r="N20" i="1"/>
  <c r="M19" i="1" s="1"/>
  <c r="N19" i="1"/>
  <c r="M18" i="1" s="1"/>
  <c r="N18" i="1"/>
  <c r="M17" i="1" s="1"/>
  <c r="N17" i="1"/>
  <c r="M16" i="1" s="1"/>
  <c r="N16" i="1"/>
  <c r="M15" i="1" s="1"/>
  <c r="N15" i="1"/>
  <c r="M14" i="1" s="1"/>
  <c r="N14" i="1"/>
  <c r="M13" i="1" s="1"/>
  <c r="N13" i="1"/>
  <c r="M12" i="1" s="1"/>
  <c r="N12" i="1"/>
  <c r="M11" i="1" s="1"/>
  <c r="N11" i="1"/>
  <c r="M10" i="1" s="1"/>
  <c r="N10" i="1"/>
  <c r="M9" i="1" s="1"/>
  <c r="N9" i="1"/>
  <c r="M8" i="1" s="1"/>
  <c r="N8" i="1"/>
  <c r="M7" i="1" s="1"/>
  <c r="N7" i="1"/>
  <c r="M6" i="1" s="1"/>
  <c r="N6" i="1"/>
  <c r="M5" i="1" s="1"/>
  <c r="N5" i="1"/>
  <c r="M4" i="1" s="1"/>
  <c r="N4" i="1"/>
  <c r="M3" i="1" s="1"/>
  <c r="AQ4" i="1"/>
  <c r="BC112" i="1" l="1"/>
  <c r="AE114" i="1"/>
  <c r="C87" i="1"/>
  <c r="H7" i="5" l="1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6" i="5"/>
  <c r="F113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6" i="5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3" i="4"/>
  <c r="Z114" i="4" l="1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R114" i="4"/>
  <c r="S115" i="4" s="1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O8" i="4" l="1"/>
  <c r="O16" i="4"/>
  <c r="O24" i="4"/>
  <c r="O32" i="4"/>
  <c r="O40" i="4"/>
  <c r="O48" i="4"/>
  <c r="O56" i="4"/>
  <c r="O64" i="4"/>
  <c r="O72" i="4"/>
  <c r="O80" i="4"/>
  <c r="O88" i="4"/>
  <c r="O96" i="4"/>
  <c r="O104" i="4"/>
  <c r="O112" i="4"/>
  <c r="O11" i="4"/>
  <c r="O19" i="4"/>
  <c r="O27" i="4"/>
  <c r="O35" i="4"/>
  <c r="O43" i="4"/>
  <c r="O51" i="4"/>
  <c r="O59" i="4"/>
  <c r="O67" i="4"/>
  <c r="O75" i="4"/>
  <c r="O83" i="4"/>
  <c r="O91" i="4"/>
  <c r="O99" i="4"/>
  <c r="O7" i="4"/>
  <c r="O15" i="4"/>
  <c r="O23" i="4"/>
  <c r="O31" i="4"/>
  <c r="O39" i="4"/>
  <c r="O47" i="4"/>
  <c r="O55" i="4"/>
  <c r="O63" i="4"/>
  <c r="O71" i="4"/>
  <c r="O79" i="4"/>
  <c r="O87" i="4"/>
  <c r="O95" i="4"/>
  <c r="O103" i="4"/>
  <c r="O4" i="4"/>
  <c r="O12" i="4"/>
  <c r="O20" i="4"/>
  <c r="O28" i="4"/>
  <c r="O36" i="4"/>
  <c r="O44" i="4"/>
  <c r="O52" i="4"/>
  <c r="O60" i="4"/>
  <c r="O68" i="4"/>
  <c r="O76" i="4"/>
  <c r="O84" i="4"/>
  <c r="O92" i="4"/>
  <c r="O100" i="4"/>
  <c r="O108" i="4"/>
  <c r="O107" i="4"/>
  <c r="O111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5" i="4"/>
  <c r="O5" i="4"/>
  <c r="O9" i="4"/>
  <c r="O13" i="4"/>
  <c r="O17" i="4"/>
  <c r="O21" i="4"/>
  <c r="O25" i="4"/>
  <c r="O29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O101" i="4"/>
  <c r="O105" i="4"/>
  <c r="O109" i="4"/>
  <c r="O113" i="4"/>
  <c r="S4" i="4"/>
  <c r="S6" i="4"/>
  <c r="S8" i="4"/>
  <c r="S11" i="4"/>
  <c r="S12" i="4"/>
  <c r="S14" i="4"/>
  <c r="S16" i="4"/>
  <c r="S18" i="4"/>
  <c r="S20" i="4"/>
  <c r="S22" i="4"/>
  <c r="S27" i="4"/>
  <c r="S28" i="4"/>
  <c r="S30" i="4"/>
  <c r="S32" i="4"/>
  <c r="S35" i="4"/>
  <c r="S36" i="4"/>
  <c r="S40" i="4"/>
  <c r="S43" i="4"/>
  <c r="S59" i="4"/>
  <c r="S45" i="4"/>
  <c r="S49" i="4"/>
  <c r="S53" i="4"/>
  <c r="S57" i="4"/>
  <c r="S61" i="4"/>
  <c r="S65" i="4"/>
  <c r="S69" i="4"/>
  <c r="S73" i="4"/>
  <c r="S81" i="4"/>
  <c r="S85" i="4"/>
  <c r="S89" i="4"/>
  <c r="S93" i="4"/>
  <c r="S97" i="4"/>
  <c r="S101" i="4"/>
  <c r="S105" i="4"/>
  <c r="S109" i="4"/>
  <c r="S113" i="4"/>
  <c r="S5" i="4"/>
  <c r="S9" i="4"/>
  <c r="S13" i="4"/>
  <c r="S17" i="4"/>
  <c r="S21" i="4"/>
  <c r="S25" i="4"/>
  <c r="S29" i="4"/>
  <c r="S33" i="4"/>
  <c r="S37" i="4"/>
  <c r="S41" i="4"/>
  <c r="S77" i="4"/>
  <c r="S24" i="4"/>
  <c r="S38" i="4"/>
  <c r="S44" i="4"/>
  <c r="S46" i="4"/>
  <c r="S48" i="4"/>
  <c r="S51" i="4"/>
  <c r="S52" i="4"/>
  <c r="S54" i="4"/>
  <c r="S56" i="4"/>
  <c r="S60" i="4"/>
  <c r="S62" i="4"/>
  <c r="S64" i="4"/>
  <c r="S66" i="4"/>
  <c r="S68" i="4"/>
  <c r="S70" i="4"/>
  <c r="S72" i="4"/>
  <c r="S75" i="4"/>
  <c r="S76" i="4"/>
  <c r="S78" i="4"/>
  <c r="S80" i="4"/>
  <c r="S82" i="4"/>
  <c r="S84" i="4"/>
  <c r="S87" i="4"/>
  <c r="S88" i="4"/>
  <c r="S90" i="4"/>
  <c r="S92" i="4"/>
  <c r="S94" i="4"/>
  <c r="S96" i="4"/>
  <c r="S99" i="4"/>
  <c r="S100" i="4"/>
  <c r="S103" i="4"/>
  <c r="S104" i="4"/>
  <c r="S106" i="4"/>
  <c r="S108" i="4"/>
  <c r="S111" i="4"/>
  <c r="S112" i="4"/>
  <c r="S114" i="4"/>
  <c r="S7" i="4"/>
  <c r="S19" i="4"/>
  <c r="S31" i="4"/>
  <c r="S39" i="4"/>
  <c r="S47" i="4"/>
  <c r="S55" i="4"/>
  <c r="S63" i="4"/>
  <c r="S71" i="4"/>
  <c r="S79" i="4"/>
  <c r="S91" i="4"/>
  <c r="S95" i="4"/>
  <c r="S107" i="4"/>
  <c r="S10" i="4"/>
  <c r="S26" i="4"/>
  <c r="S34" i="4"/>
  <c r="S42" i="4"/>
  <c r="S50" i="4"/>
  <c r="S58" i="4"/>
  <c r="S74" i="4"/>
  <c r="S86" i="4"/>
  <c r="S98" i="4"/>
  <c r="S102" i="4"/>
  <c r="S110" i="4"/>
  <c r="S15" i="4"/>
  <c r="S23" i="4"/>
  <c r="S67" i="4"/>
  <c r="S83" i="4"/>
  <c r="BA4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Y115" i="1" s="1"/>
  <c r="AX3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4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AE7" i="1"/>
  <c r="AE8" i="1"/>
  <c r="AE9" i="1"/>
  <c r="AE10" i="1"/>
  <c r="AE11" i="1"/>
  <c r="AE12" i="1"/>
  <c r="AE5" i="1"/>
  <c r="AE4" i="1"/>
  <c r="AB4" i="1"/>
  <c r="K4" i="4" s="1"/>
  <c r="AB5" i="1"/>
  <c r="K5" i="4" s="1"/>
  <c r="AB6" i="1"/>
  <c r="K6" i="4" s="1"/>
  <c r="AB7" i="1"/>
  <c r="K7" i="4" s="1"/>
  <c r="AB8" i="1"/>
  <c r="K8" i="4" s="1"/>
  <c r="AB9" i="1"/>
  <c r="K9" i="4" s="1"/>
  <c r="AB10" i="1"/>
  <c r="K10" i="4" s="1"/>
  <c r="AB11" i="1"/>
  <c r="K11" i="4" s="1"/>
  <c r="AB12" i="1"/>
  <c r="K12" i="4" s="1"/>
  <c r="AB13" i="1"/>
  <c r="K13" i="4" s="1"/>
  <c r="AB14" i="1"/>
  <c r="K14" i="4" s="1"/>
  <c r="AB15" i="1"/>
  <c r="K15" i="4" s="1"/>
  <c r="AB16" i="1"/>
  <c r="K16" i="4" s="1"/>
  <c r="AB17" i="1"/>
  <c r="K17" i="4" s="1"/>
  <c r="AB18" i="1"/>
  <c r="K18" i="4" s="1"/>
  <c r="AB19" i="1"/>
  <c r="K19" i="4" s="1"/>
  <c r="AB20" i="1"/>
  <c r="K20" i="4" s="1"/>
  <c r="AB21" i="1"/>
  <c r="K21" i="4" s="1"/>
  <c r="AB22" i="1"/>
  <c r="K22" i="4" s="1"/>
  <c r="AB23" i="1"/>
  <c r="K23" i="4" s="1"/>
  <c r="AB24" i="1"/>
  <c r="K24" i="4" s="1"/>
  <c r="AB25" i="1"/>
  <c r="K25" i="4" s="1"/>
  <c r="AB26" i="1"/>
  <c r="K26" i="4" s="1"/>
  <c r="AB27" i="1"/>
  <c r="K27" i="4" s="1"/>
  <c r="AB28" i="1"/>
  <c r="K28" i="4" s="1"/>
  <c r="AB29" i="1"/>
  <c r="K29" i="4" s="1"/>
  <c r="AB30" i="1"/>
  <c r="K30" i="4" s="1"/>
  <c r="AB31" i="1"/>
  <c r="K31" i="4" s="1"/>
  <c r="AB32" i="1"/>
  <c r="K32" i="4" s="1"/>
  <c r="AB33" i="1"/>
  <c r="K33" i="4" s="1"/>
  <c r="AB34" i="1"/>
  <c r="K34" i="4" s="1"/>
  <c r="AB35" i="1"/>
  <c r="K35" i="4" s="1"/>
  <c r="AB36" i="1"/>
  <c r="K36" i="4" s="1"/>
  <c r="AB37" i="1"/>
  <c r="K37" i="4" s="1"/>
  <c r="AB38" i="1"/>
  <c r="K38" i="4" s="1"/>
  <c r="AB39" i="1"/>
  <c r="K39" i="4" s="1"/>
  <c r="AB40" i="1"/>
  <c r="K40" i="4" s="1"/>
  <c r="AB41" i="1"/>
  <c r="K41" i="4" s="1"/>
  <c r="AB42" i="1"/>
  <c r="K42" i="4" s="1"/>
  <c r="AB43" i="1"/>
  <c r="K43" i="4" s="1"/>
  <c r="AB44" i="1"/>
  <c r="K44" i="4" s="1"/>
  <c r="AB45" i="1"/>
  <c r="K45" i="4" s="1"/>
  <c r="AB46" i="1"/>
  <c r="K46" i="4" s="1"/>
  <c r="AB47" i="1"/>
  <c r="K47" i="4" s="1"/>
  <c r="AB48" i="1"/>
  <c r="K48" i="4" s="1"/>
  <c r="AB49" i="1"/>
  <c r="K49" i="4" s="1"/>
  <c r="AB50" i="1"/>
  <c r="K50" i="4" s="1"/>
  <c r="AB51" i="1"/>
  <c r="K51" i="4" s="1"/>
  <c r="AB52" i="1"/>
  <c r="K52" i="4" s="1"/>
  <c r="AB53" i="1"/>
  <c r="K53" i="4" s="1"/>
  <c r="AB54" i="1"/>
  <c r="K54" i="4" s="1"/>
  <c r="AB55" i="1"/>
  <c r="K55" i="4" s="1"/>
  <c r="AB56" i="1"/>
  <c r="K56" i="4" s="1"/>
  <c r="AB57" i="1"/>
  <c r="K57" i="4" s="1"/>
  <c r="AB58" i="1"/>
  <c r="K58" i="4" s="1"/>
  <c r="AB59" i="1"/>
  <c r="K59" i="4" s="1"/>
  <c r="AB60" i="1"/>
  <c r="K60" i="4" s="1"/>
  <c r="AB61" i="1"/>
  <c r="K61" i="4" s="1"/>
  <c r="AB62" i="1"/>
  <c r="K62" i="4" s="1"/>
  <c r="AB63" i="1"/>
  <c r="K63" i="4" s="1"/>
  <c r="AB64" i="1"/>
  <c r="K64" i="4" s="1"/>
  <c r="AB65" i="1"/>
  <c r="K65" i="4" s="1"/>
  <c r="AB66" i="1"/>
  <c r="K66" i="4" s="1"/>
  <c r="AB67" i="1"/>
  <c r="K67" i="4" s="1"/>
  <c r="AB68" i="1"/>
  <c r="K68" i="4" s="1"/>
  <c r="AB69" i="1"/>
  <c r="K69" i="4" s="1"/>
  <c r="AB70" i="1"/>
  <c r="K70" i="4" s="1"/>
  <c r="AB71" i="1"/>
  <c r="K71" i="4" s="1"/>
  <c r="AB72" i="1"/>
  <c r="K72" i="4" s="1"/>
  <c r="AB73" i="1"/>
  <c r="K73" i="4" s="1"/>
  <c r="AB74" i="1"/>
  <c r="K74" i="4" s="1"/>
  <c r="AB75" i="1"/>
  <c r="K75" i="4" s="1"/>
  <c r="AB76" i="1"/>
  <c r="K76" i="4" s="1"/>
  <c r="AB77" i="1"/>
  <c r="K77" i="4" s="1"/>
  <c r="AB78" i="1"/>
  <c r="K78" i="4" s="1"/>
  <c r="AB79" i="1"/>
  <c r="K79" i="4" s="1"/>
  <c r="AB80" i="1"/>
  <c r="K80" i="4" s="1"/>
  <c r="AB81" i="1"/>
  <c r="K81" i="4" s="1"/>
  <c r="AB82" i="1"/>
  <c r="K82" i="4" s="1"/>
  <c r="AB83" i="1"/>
  <c r="K83" i="4" s="1"/>
  <c r="AB84" i="1"/>
  <c r="K84" i="4" s="1"/>
  <c r="AB85" i="1"/>
  <c r="K85" i="4" s="1"/>
  <c r="AB86" i="1"/>
  <c r="K86" i="4" s="1"/>
  <c r="AB87" i="1"/>
  <c r="K87" i="4" s="1"/>
  <c r="AB88" i="1"/>
  <c r="K88" i="4" s="1"/>
  <c r="AB89" i="1"/>
  <c r="K89" i="4" s="1"/>
  <c r="AB90" i="1"/>
  <c r="K90" i="4" s="1"/>
  <c r="AB91" i="1"/>
  <c r="K91" i="4" s="1"/>
  <c r="AB92" i="1"/>
  <c r="K92" i="4" s="1"/>
  <c r="AB93" i="1"/>
  <c r="K93" i="4" s="1"/>
  <c r="AB94" i="1"/>
  <c r="K94" i="4" s="1"/>
  <c r="AB95" i="1"/>
  <c r="K95" i="4" s="1"/>
  <c r="AB96" i="1"/>
  <c r="K96" i="4" s="1"/>
  <c r="AB97" i="1"/>
  <c r="K97" i="4" s="1"/>
  <c r="AB98" i="1"/>
  <c r="K98" i="4" s="1"/>
  <c r="AB99" i="1"/>
  <c r="K99" i="4" s="1"/>
  <c r="AB100" i="1"/>
  <c r="K100" i="4" s="1"/>
  <c r="AB101" i="1"/>
  <c r="K101" i="4" s="1"/>
  <c r="AB102" i="1"/>
  <c r="K102" i="4" s="1"/>
  <c r="AB103" i="1"/>
  <c r="K103" i="4" s="1"/>
  <c r="AB104" i="1"/>
  <c r="K104" i="4" s="1"/>
  <c r="AB105" i="1"/>
  <c r="K105" i="4" s="1"/>
  <c r="AB106" i="1"/>
  <c r="K106" i="4" s="1"/>
  <c r="AB107" i="1"/>
  <c r="K107" i="4" s="1"/>
  <c r="AB108" i="1"/>
  <c r="K108" i="4" s="1"/>
  <c r="AB109" i="1"/>
  <c r="K109" i="4" s="1"/>
  <c r="AB110" i="1"/>
  <c r="K110" i="4" s="1"/>
  <c r="AB111" i="1"/>
  <c r="K111" i="4" s="1"/>
  <c r="AB112" i="1"/>
  <c r="K112" i="4" s="1"/>
  <c r="AB113" i="1"/>
  <c r="K113" i="4" s="1"/>
  <c r="AB114" i="1"/>
  <c r="AB3" i="1"/>
  <c r="K3" i="4" s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4" i="1"/>
  <c r="J4" i="1"/>
  <c r="AA4" i="4" s="1"/>
  <c r="AA5" i="4"/>
  <c r="J6" i="1"/>
  <c r="AA6" i="4" s="1"/>
  <c r="J7" i="1"/>
  <c r="AA7" i="4" s="1"/>
  <c r="J8" i="1"/>
  <c r="AA8" i="4" s="1"/>
  <c r="J9" i="1"/>
  <c r="AA9" i="4" s="1"/>
  <c r="J10" i="1"/>
  <c r="AA10" i="4" s="1"/>
  <c r="J11" i="1"/>
  <c r="AA11" i="4" s="1"/>
  <c r="J12" i="1"/>
  <c r="AA12" i="4" s="1"/>
  <c r="J13" i="1"/>
  <c r="AA13" i="4" s="1"/>
  <c r="J14" i="1"/>
  <c r="AA14" i="4" s="1"/>
  <c r="J15" i="1"/>
  <c r="AA15" i="4" s="1"/>
  <c r="J16" i="1"/>
  <c r="AA16" i="4" s="1"/>
  <c r="J17" i="1"/>
  <c r="AA17" i="4" s="1"/>
  <c r="J18" i="1"/>
  <c r="AA18" i="4" s="1"/>
  <c r="J19" i="1"/>
  <c r="J20" i="1"/>
  <c r="AA20" i="4" s="1"/>
  <c r="J21" i="1"/>
  <c r="AA21" i="4" s="1"/>
  <c r="J22" i="1"/>
  <c r="AA22" i="4" s="1"/>
  <c r="J23" i="1"/>
  <c r="AA23" i="4" s="1"/>
  <c r="J24" i="1"/>
  <c r="AA24" i="4" s="1"/>
  <c r="J25" i="1"/>
  <c r="AA25" i="4" s="1"/>
  <c r="J26" i="1"/>
  <c r="AA26" i="4" s="1"/>
  <c r="J27" i="1"/>
  <c r="AA27" i="4" s="1"/>
  <c r="J28" i="1"/>
  <c r="AA28" i="4" s="1"/>
  <c r="J29" i="1"/>
  <c r="AA29" i="4" s="1"/>
  <c r="J30" i="1"/>
  <c r="AA30" i="4" s="1"/>
  <c r="J31" i="1"/>
  <c r="AA31" i="4" s="1"/>
  <c r="J32" i="1"/>
  <c r="AA32" i="4" s="1"/>
  <c r="J33" i="1"/>
  <c r="AA33" i="4" s="1"/>
  <c r="J34" i="1"/>
  <c r="AA34" i="4" s="1"/>
  <c r="J35" i="1"/>
  <c r="AA35" i="4" s="1"/>
  <c r="J36" i="1"/>
  <c r="AA36" i="4" s="1"/>
  <c r="J37" i="1"/>
  <c r="AA37" i="4" s="1"/>
  <c r="J38" i="1"/>
  <c r="AA38" i="4" s="1"/>
  <c r="J39" i="1"/>
  <c r="AA39" i="4" s="1"/>
  <c r="J40" i="1"/>
  <c r="AA40" i="4" s="1"/>
  <c r="J41" i="1"/>
  <c r="AA41" i="4" s="1"/>
  <c r="J42" i="1"/>
  <c r="AA42" i="4" s="1"/>
  <c r="J43" i="1"/>
  <c r="AA43" i="4" s="1"/>
  <c r="J44" i="1"/>
  <c r="AA44" i="4" s="1"/>
  <c r="J45" i="1"/>
  <c r="AA45" i="4" s="1"/>
  <c r="J46" i="1"/>
  <c r="AA46" i="4" s="1"/>
  <c r="J47" i="1"/>
  <c r="AA47" i="4" s="1"/>
  <c r="J48" i="1"/>
  <c r="AA48" i="4" s="1"/>
  <c r="J49" i="1"/>
  <c r="AA49" i="4" s="1"/>
  <c r="J50" i="1"/>
  <c r="AA50" i="4" s="1"/>
  <c r="J51" i="1"/>
  <c r="AA51" i="4" s="1"/>
  <c r="J52" i="1"/>
  <c r="AA52" i="4" s="1"/>
  <c r="J53" i="1"/>
  <c r="AA53" i="4" s="1"/>
  <c r="J54" i="1"/>
  <c r="AA54" i="4" s="1"/>
  <c r="J55" i="1"/>
  <c r="AA55" i="4" s="1"/>
  <c r="J56" i="1"/>
  <c r="AA56" i="4" s="1"/>
  <c r="J57" i="1"/>
  <c r="AA57" i="4" s="1"/>
  <c r="J58" i="1"/>
  <c r="AA58" i="4" s="1"/>
  <c r="J59" i="1"/>
  <c r="AA59" i="4" s="1"/>
  <c r="J60" i="1"/>
  <c r="AA60" i="4" s="1"/>
  <c r="J61" i="1"/>
  <c r="AA61" i="4" s="1"/>
  <c r="J62" i="1"/>
  <c r="AA62" i="4" s="1"/>
  <c r="J63" i="1"/>
  <c r="AA63" i="4" s="1"/>
  <c r="J64" i="1"/>
  <c r="AA64" i="4" s="1"/>
  <c r="J65" i="1"/>
  <c r="AA65" i="4" s="1"/>
  <c r="J66" i="1"/>
  <c r="AA66" i="4" s="1"/>
  <c r="J67" i="1"/>
  <c r="AA67" i="4" s="1"/>
  <c r="J68" i="1"/>
  <c r="AA68" i="4" s="1"/>
  <c r="J69" i="1"/>
  <c r="AA69" i="4" s="1"/>
  <c r="J70" i="1"/>
  <c r="AA70" i="4" s="1"/>
  <c r="J71" i="1"/>
  <c r="AA71" i="4" s="1"/>
  <c r="J72" i="1"/>
  <c r="AA72" i="4" s="1"/>
  <c r="J73" i="1"/>
  <c r="AA73" i="4" s="1"/>
  <c r="J74" i="1"/>
  <c r="AA74" i="4" s="1"/>
  <c r="J75" i="1"/>
  <c r="AA75" i="4" s="1"/>
  <c r="J76" i="1"/>
  <c r="AA76" i="4" s="1"/>
  <c r="J77" i="1"/>
  <c r="AA77" i="4" s="1"/>
  <c r="J78" i="1"/>
  <c r="AA78" i="4" s="1"/>
  <c r="J79" i="1"/>
  <c r="AA79" i="4" s="1"/>
  <c r="J80" i="1"/>
  <c r="AA80" i="4" s="1"/>
  <c r="J81" i="1"/>
  <c r="AA81" i="4" s="1"/>
  <c r="J82" i="1"/>
  <c r="AA82" i="4" s="1"/>
  <c r="J83" i="1"/>
  <c r="AA83" i="4" s="1"/>
  <c r="J84" i="1"/>
  <c r="AA84" i="4" s="1"/>
  <c r="J85" i="1"/>
  <c r="AA85" i="4" s="1"/>
  <c r="J86" i="1"/>
  <c r="AA86" i="4" s="1"/>
  <c r="J87" i="1"/>
  <c r="AA87" i="4" s="1"/>
  <c r="J88" i="1"/>
  <c r="AA88" i="4" s="1"/>
  <c r="J89" i="1"/>
  <c r="AA89" i="4" s="1"/>
  <c r="J90" i="1"/>
  <c r="AA90" i="4" s="1"/>
  <c r="J91" i="1"/>
  <c r="AA91" i="4" s="1"/>
  <c r="J92" i="1"/>
  <c r="AA92" i="4" s="1"/>
  <c r="J93" i="1"/>
  <c r="AA93" i="4" s="1"/>
  <c r="J94" i="1"/>
  <c r="AA94" i="4" s="1"/>
  <c r="J95" i="1"/>
  <c r="AA95" i="4" s="1"/>
  <c r="J96" i="1"/>
  <c r="AA96" i="4" s="1"/>
  <c r="J97" i="1"/>
  <c r="AA97" i="4" s="1"/>
  <c r="J98" i="1"/>
  <c r="AA98" i="4" s="1"/>
  <c r="J99" i="1"/>
  <c r="AA99" i="4" s="1"/>
  <c r="J100" i="1"/>
  <c r="AA100" i="4" s="1"/>
  <c r="J101" i="1"/>
  <c r="AA101" i="4" s="1"/>
  <c r="J102" i="1"/>
  <c r="AA102" i="4" s="1"/>
  <c r="J103" i="1"/>
  <c r="AA103" i="4" s="1"/>
  <c r="J104" i="1"/>
  <c r="AA104" i="4" s="1"/>
  <c r="J105" i="1"/>
  <c r="AA105" i="4" s="1"/>
  <c r="J106" i="1"/>
  <c r="AA106" i="4" s="1"/>
  <c r="J107" i="1"/>
  <c r="AA107" i="4" s="1"/>
  <c r="J108" i="1"/>
  <c r="AA108" i="4" s="1"/>
  <c r="J109" i="1"/>
  <c r="AA109" i="4" s="1"/>
  <c r="J110" i="1"/>
  <c r="AA110" i="4" s="1"/>
  <c r="J111" i="1"/>
  <c r="AA111" i="4" s="1"/>
  <c r="J112" i="1"/>
  <c r="AA112" i="4" s="1"/>
  <c r="J113" i="1"/>
  <c r="AA113" i="4" s="1"/>
  <c r="J114" i="1"/>
  <c r="AA114" i="4" s="1"/>
  <c r="J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4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11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2" i="1"/>
  <c r="C83" i="1"/>
  <c r="C84" i="1"/>
  <c r="C85" i="1"/>
  <c r="C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4" i="1"/>
  <c r="AB43" i="4" l="1"/>
  <c r="AB35" i="4"/>
  <c r="AB27" i="4"/>
  <c r="AB11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AB39" i="4"/>
  <c r="AB31" i="4"/>
  <c r="AB23" i="4"/>
  <c r="AB15" i="4"/>
  <c r="AB7" i="4"/>
  <c r="L107" i="4"/>
  <c r="L99" i="4"/>
  <c r="L91" i="4"/>
  <c r="L83" i="4"/>
  <c r="L75" i="4"/>
  <c r="L67" i="4"/>
  <c r="L59" i="4"/>
  <c r="L51" i="4"/>
  <c r="L43" i="4"/>
  <c r="L35" i="4"/>
  <c r="L27" i="4"/>
  <c r="L11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AA19" i="4"/>
  <c r="AB19" i="4" s="1"/>
  <c r="AB42" i="4"/>
  <c r="AB38" i="4"/>
  <c r="AB34" i="4"/>
  <c r="AB30" i="4"/>
  <c r="AB26" i="4"/>
  <c r="AB22" i="4"/>
  <c r="AB18" i="4"/>
  <c r="AB14" i="4"/>
  <c r="AB10" i="4"/>
  <c r="AB6" i="4"/>
  <c r="AC115" i="1"/>
  <c r="K114" i="4"/>
  <c r="L110" i="4"/>
  <c r="L106" i="4"/>
  <c r="L102" i="4"/>
  <c r="L98" i="4"/>
  <c r="L94" i="4"/>
  <c r="L90" i="4"/>
  <c r="L86" i="4"/>
  <c r="L82" i="4"/>
  <c r="L78" i="4"/>
  <c r="L74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AJ3" i="1"/>
  <c r="AA3" i="4"/>
  <c r="AB4" i="4" s="1"/>
  <c r="AB41" i="4"/>
  <c r="AB37" i="4"/>
  <c r="AB33" i="4"/>
  <c r="AB29" i="4"/>
  <c r="AB25" i="4"/>
  <c r="AB21" i="4"/>
  <c r="AB17" i="4"/>
  <c r="AB13" i="4"/>
  <c r="AB9" i="4"/>
  <c r="AB5" i="4"/>
  <c r="AB44" i="4"/>
  <c r="AB40" i="4"/>
  <c r="AB36" i="4"/>
  <c r="AB32" i="4"/>
  <c r="AB28" i="4"/>
  <c r="AB24" i="4"/>
  <c r="AB16" i="4"/>
  <c r="AB12" i="4"/>
  <c r="AB8" i="4"/>
  <c r="AJ111" i="1"/>
  <c r="V111" i="4"/>
  <c r="AJ99" i="1"/>
  <c r="V99" i="4"/>
  <c r="AJ87" i="1"/>
  <c r="V87" i="4"/>
  <c r="AJ71" i="1"/>
  <c r="V71" i="4"/>
  <c r="AJ59" i="1"/>
  <c r="V59" i="4"/>
  <c r="AJ43" i="1"/>
  <c r="V43" i="4"/>
  <c r="AJ31" i="1"/>
  <c r="V31" i="4"/>
  <c r="AJ19" i="1"/>
  <c r="V19" i="4"/>
  <c r="AJ7" i="1"/>
  <c r="V7" i="4"/>
  <c r="V114" i="4"/>
  <c r="AJ110" i="1"/>
  <c r="AK111" i="1" s="1"/>
  <c r="V110" i="4"/>
  <c r="AJ106" i="1"/>
  <c r="V106" i="4"/>
  <c r="AJ102" i="1"/>
  <c r="V102" i="4"/>
  <c r="AJ98" i="1"/>
  <c r="V98" i="4"/>
  <c r="AJ94" i="1"/>
  <c r="V94" i="4"/>
  <c r="AJ90" i="1"/>
  <c r="V90" i="4"/>
  <c r="AJ86" i="1"/>
  <c r="V86" i="4"/>
  <c r="AJ82" i="1"/>
  <c r="V82" i="4"/>
  <c r="AJ78" i="1"/>
  <c r="V78" i="4"/>
  <c r="AJ74" i="1"/>
  <c r="V74" i="4"/>
  <c r="AJ70" i="1"/>
  <c r="V70" i="4"/>
  <c r="AJ66" i="1"/>
  <c r="V66" i="4"/>
  <c r="AJ62" i="1"/>
  <c r="V62" i="4"/>
  <c r="AJ58" i="1"/>
  <c r="V58" i="4"/>
  <c r="AJ54" i="1"/>
  <c r="V54" i="4"/>
  <c r="AJ50" i="1"/>
  <c r="V50" i="4"/>
  <c r="AJ46" i="1"/>
  <c r="V46" i="4"/>
  <c r="AJ42" i="1"/>
  <c r="V42" i="4"/>
  <c r="AJ38" i="1"/>
  <c r="V38" i="4"/>
  <c r="AJ34" i="1"/>
  <c r="V34" i="4"/>
  <c r="AJ30" i="1"/>
  <c r="AK31" i="1" s="1"/>
  <c r="V30" i="4"/>
  <c r="AJ26" i="1"/>
  <c r="V26" i="4"/>
  <c r="AJ22" i="1"/>
  <c r="V22" i="4"/>
  <c r="AJ18" i="1"/>
  <c r="V18" i="4"/>
  <c r="AJ14" i="1"/>
  <c r="V14" i="4"/>
  <c r="AJ10" i="1"/>
  <c r="V10" i="4"/>
  <c r="AJ6" i="1"/>
  <c r="AK7" i="1" s="1"/>
  <c r="V6" i="4"/>
  <c r="AJ107" i="1"/>
  <c r="V107" i="4"/>
  <c r="AB107" i="4"/>
  <c r="AJ95" i="1"/>
  <c r="V95" i="4"/>
  <c r="AJ83" i="1"/>
  <c r="V83" i="4"/>
  <c r="AB83" i="4"/>
  <c r="AJ75" i="1"/>
  <c r="V75" i="4"/>
  <c r="AJ63" i="1"/>
  <c r="AK63" i="1" s="1"/>
  <c r="V63" i="4"/>
  <c r="AJ47" i="1"/>
  <c r="V47" i="4"/>
  <c r="AJ35" i="1"/>
  <c r="V35" i="4"/>
  <c r="AJ27" i="1"/>
  <c r="V27" i="4"/>
  <c r="AJ15" i="1"/>
  <c r="V15" i="4"/>
  <c r="W15" i="4" s="1"/>
  <c r="AJ113" i="1"/>
  <c r="V113" i="4"/>
  <c r="AJ109" i="1"/>
  <c r="V109" i="4"/>
  <c r="AJ105" i="1"/>
  <c r="V105" i="4"/>
  <c r="AJ101" i="1"/>
  <c r="V101" i="4"/>
  <c r="AJ97" i="1"/>
  <c r="V97" i="4"/>
  <c r="AJ93" i="1"/>
  <c r="V93" i="4"/>
  <c r="AJ89" i="1"/>
  <c r="V89" i="4"/>
  <c r="AJ85" i="1"/>
  <c r="V85" i="4"/>
  <c r="AJ81" i="1"/>
  <c r="V81" i="4"/>
  <c r="AJ77" i="1"/>
  <c r="V77" i="4"/>
  <c r="AJ73" i="1"/>
  <c r="V73" i="4"/>
  <c r="AJ69" i="1"/>
  <c r="V69" i="4"/>
  <c r="AJ65" i="1"/>
  <c r="V65" i="4"/>
  <c r="AJ61" i="1"/>
  <c r="V61" i="4"/>
  <c r="AJ57" i="1"/>
  <c r="V57" i="4"/>
  <c r="AJ53" i="1"/>
  <c r="V53" i="4"/>
  <c r="AJ49" i="1"/>
  <c r="V49" i="4"/>
  <c r="AJ45" i="1"/>
  <c r="V45" i="4"/>
  <c r="AJ41" i="1"/>
  <c r="V41" i="4"/>
  <c r="AJ37" i="1"/>
  <c r="V37" i="4"/>
  <c r="AJ33" i="1"/>
  <c r="V33" i="4"/>
  <c r="AJ29" i="1"/>
  <c r="V29" i="4"/>
  <c r="AJ25" i="1"/>
  <c r="V25" i="4"/>
  <c r="AJ21" i="1"/>
  <c r="V21" i="4"/>
  <c r="AJ17" i="1"/>
  <c r="V17" i="4"/>
  <c r="AJ13" i="1"/>
  <c r="AK14" i="1" s="1"/>
  <c r="V13" i="4"/>
  <c r="AJ9" i="1"/>
  <c r="V9" i="4"/>
  <c r="AJ5" i="1"/>
  <c r="V5" i="4"/>
  <c r="V3" i="4"/>
  <c r="AJ103" i="1"/>
  <c r="V103" i="4"/>
  <c r="AJ91" i="1"/>
  <c r="V91" i="4"/>
  <c r="AJ79" i="1"/>
  <c r="V79" i="4"/>
  <c r="AJ67" i="1"/>
  <c r="V67" i="4"/>
  <c r="AJ55" i="1"/>
  <c r="V55" i="4"/>
  <c r="AJ51" i="1"/>
  <c r="V51" i="4"/>
  <c r="AJ39" i="1"/>
  <c r="V39" i="4"/>
  <c r="AJ23" i="1"/>
  <c r="V23" i="4"/>
  <c r="AJ11" i="1"/>
  <c r="V11" i="4"/>
  <c r="V112" i="4"/>
  <c r="AJ108" i="1"/>
  <c r="AK108" i="1" s="1"/>
  <c r="V108" i="4"/>
  <c r="AJ104" i="1"/>
  <c r="V104" i="4"/>
  <c r="AJ100" i="1"/>
  <c r="V100" i="4"/>
  <c r="AJ96" i="1"/>
  <c r="V96" i="4"/>
  <c r="AB96" i="4"/>
  <c r="AJ92" i="1"/>
  <c r="V92" i="4"/>
  <c r="AJ88" i="1"/>
  <c r="V88" i="4"/>
  <c r="AB88" i="4"/>
  <c r="AJ84" i="1"/>
  <c r="AK84" i="1" s="1"/>
  <c r="V84" i="4"/>
  <c r="V80" i="4"/>
  <c r="AJ76" i="1"/>
  <c r="V76" i="4"/>
  <c r="AJ72" i="1"/>
  <c r="V72" i="4"/>
  <c r="AB72" i="4"/>
  <c r="AJ68" i="1"/>
  <c r="V68" i="4"/>
  <c r="AJ64" i="1"/>
  <c r="V64" i="4"/>
  <c r="AJ60" i="1"/>
  <c r="AK60" i="1" s="1"/>
  <c r="V60" i="4"/>
  <c r="AJ56" i="1"/>
  <c r="V56" i="4"/>
  <c r="AJ52" i="1"/>
  <c r="V52" i="4"/>
  <c r="AJ48" i="1"/>
  <c r="V48" i="4"/>
  <c r="AB48" i="4"/>
  <c r="AJ44" i="1"/>
  <c r="V44" i="4"/>
  <c r="AJ40" i="1"/>
  <c r="V40" i="4"/>
  <c r="AJ36" i="1"/>
  <c r="V36" i="4"/>
  <c r="AJ32" i="1"/>
  <c r="AK32" i="1" s="1"/>
  <c r="V32" i="4"/>
  <c r="AJ28" i="1"/>
  <c r="V28" i="4"/>
  <c r="AJ24" i="1"/>
  <c r="V24" i="4"/>
  <c r="AJ20" i="1"/>
  <c r="V20" i="4"/>
  <c r="AJ16" i="1"/>
  <c r="AK16" i="1" s="1"/>
  <c r="V16" i="4"/>
  <c r="AJ12" i="1"/>
  <c r="V12" i="4"/>
  <c r="AJ8" i="1"/>
  <c r="AK8" i="1" s="1"/>
  <c r="V8" i="4"/>
  <c r="AJ4" i="1"/>
  <c r="V4" i="4"/>
  <c r="AK6" i="1"/>
  <c r="AK88" i="1"/>
  <c r="AJ112" i="1"/>
  <c r="AK112" i="1" s="1"/>
  <c r="AJ114" i="1"/>
  <c r="K115" i="1"/>
  <c r="AK15" i="1"/>
  <c r="AY111" i="1"/>
  <c r="AY7" i="1"/>
  <c r="AY107" i="1"/>
  <c r="AY103" i="1"/>
  <c r="AY99" i="1"/>
  <c r="AY95" i="1"/>
  <c r="AY91" i="1"/>
  <c r="AY87" i="1"/>
  <c r="AY83" i="1"/>
  <c r="AY79" i="1"/>
  <c r="AY75" i="1"/>
  <c r="AY71" i="1"/>
  <c r="AY67" i="1"/>
  <c r="AY63" i="1"/>
  <c r="AY59" i="1"/>
  <c r="AY55" i="1"/>
  <c r="AY51" i="1"/>
  <c r="AY47" i="1"/>
  <c r="AY43" i="1"/>
  <c r="AY39" i="1"/>
  <c r="AY35" i="1"/>
  <c r="AY31" i="1"/>
  <c r="AY27" i="1"/>
  <c r="AY23" i="1"/>
  <c r="AY19" i="1"/>
  <c r="AY15" i="1"/>
  <c r="AY11" i="1"/>
  <c r="AY114" i="1"/>
  <c r="AY110" i="1"/>
  <c r="AY106" i="1"/>
  <c r="AY102" i="1"/>
  <c r="AY98" i="1"/>
  <c r="AY94" i="1"/>
  <c r="AY90" i="1"/>
  <c r="AY86" i="1"/>
  <c r="AY82" i="1"/>
  <c r="AY78" i="1"/>
  <c r="AY74" i="1"/>
  <c r="AY70" i="1"/>
  <c r="AY66" i="1"/>
  <c r="AY62" i="1"/>
  <c r="AY58" i="1"/>
  <c r="AY54" i="1"/>
  <c r="AY50" i="1"/>
  <c r="AY46" i="1"/>
  <c r="AY42" i="1"/>
  <c r="AY38" i="1"/>
  <c r="AY34" i="1"/>
  <c r="AY30" i="1"/>
  <c r="AY26" i="1"/>
  <c r="AY22" i="1"/>
  <c r="AY18" i="1"/>
  <c r="AY14" i="1"/>
  <c r="AY10" i="1"/>
  <c r="AY6" i="1"/>
  <c r="AY112" i="1"/>
  <c r="AY108" i="1"/>
  <c r="AY104" i="1"/>
  <c r="AY100" i="1"/>
  <c r="AY96" i="1"/>
  <c r="AY92" i="1"/>
  <c r="AY88" i="1"/>
  <c r="AY84" i="1"/>
  <c r="AY80" i="1"/>
  <c r="AY76" i="1"/>
  <c r="AY72" i="1"/>
  <c r="AY68" i="1"/>
  <c r="AY64" i="1"/>
  <c r="AY60" i="1"/>
  <c r="AY56" i="1"/>
  <c r="AY52" i="1"/>
  <c r="AY48" i="1"/>
  <c r="AY44" i="1"/>
  <c r="AY40" i="1"/>
  <c r="AY36" i="1"/>
  <c r="AY32" i="1"/>
  <c r="AY28" i="1"/>
  <c r="AY24" i="1"/>
  <c r="AY20" i="1"/>
  <c r="AY16" i="1"/>
  <c r="AY12" i="1"/>
  <c r="AY8" i="1"/>
  <c r="AY4" i="1"/>
  <c r="AY113" i="1"/>
  <c r="AY109" i="1"/>
  <c r="AY105" i="1"/>
  <c r="AY101" i="1"/>
  <c r="AY97" i="1"/>
  <c r="AY93" i="1"/>
  <c r="AY89" i="1"/>
  <c r="AY85" i="1"/>
  <c r="AY81" i="1"/>
  <c r="AY77" i="1"/>
  <c r="AY73" i="1"/>
  <c r="AY69" i="1"/>
  <c r="AY65" i="1"/>
  <c r="AY61" i="1"/>
  <c r="AY57" i="1"/>
  <c r="AY53" i="1"/>
  <c r="AY49" i="1"/>
  <c r="AY45" i="1"/>
  <c r="AY41" i="1"/>
  <c r="AY37" i="1"/>
  <c r="AY33" i="1"/>
  <c r="AY29" i="1"/>
  <c r="AY25" i="1"/>
  <c r="AY21" i="1"/>
  <c r="AY17" i="1"/>
  <c r="AY13" i="1"/>
  <c r="AY9" i="1"/>
  <c r="AY5" i="1"/>
  <c r="AC4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AC52" i="1"/>
  <c r="AC48" i="1"/>
  <c r="AC44" i="1"/>
  <c r="AC40" i="1"/>
  <c r="AC36" i="1"/>
  <c r="AC32" i="1"/>
  <c r="K112" i="1"/>
  <c r="K108" i="1"/>
  <c r="K104" i="1"/>
  <c r="K100" i="1"/>
  <c r="K96" i="1"/>
  <c r="K92" i="1"/>
  <c r="K88" i="1"/>
  <c r="K84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0" i="1"/>
  <c r="AC56" i="1"/>
  <c r="AC8" i="1"/>
  <c r="AC64" i="1"/>
  <c r="AC28" i="1"/>
  <c r="AC24" i="1"/>
  <c r="AC20" i="1"/>
  <c r="AC16" i="1"/>
  <c r="AC12" i="1"/>
  <c r="F20" i="1"/>
  <c r="F16" i="1"/>
  <c r="F12" i="1"/>
  <c r="F8" i="1"/>
  <c r="F4" i="1"/>
  <c r="F111" i="1"/>
  <c r="F107" i="1"/>
  <c r="F103" i="1"/>
  <c r="F99" i="1"/>
  <c r="F95" i="1"/>
  <c r="F91" i="1"/>
  <c r="F87" i="1"/>
  <c r="F83" i="1"/>
  <c r="F79" i="1"/>
  <c r="F75" i="1"/>
  <c r="F71" i="1"/>
  <c r="F67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10" i="1"/>
  <c r="AC22" i="1"/>
  <c r="AC34" i="1"/>
  <c r="AC46" i="1"/>
  <c r="AC58" i="1"/>
  <c r="AC70" i="1"/>
  <c r="AC90" i="1"/>
  <c r="AC98" i="1"/>
  <c r="AC114" i="1"/>
  <c r="AC14" i="1"/>
  <c r="AC26" i="1"/>
  <c r="AC38" i="1"/>
  <c r="AC50" i="1"/>
  <c r="AC66" i="1"/>
  <c r="AC78" i="1"/>
  <c r="AC86" i="1"/>
  <c r="AC102" i="1"/>
  <c r="AC110" i="1"/>
  <c r="F63" i="1"/>
  <c r="F59" i="1"/>
  <c r="F55" i="1"/>
  <c r="F51" i="1"/>
  <c r="F47" i="1"/>
  <c r="F43" i="1"/>
  <c r="K11" i="1"/>
  <c r="K7" i="1"/>
  <c r="AC6" i="1"/>
  <c r="AC18" i="1"/>
  <c r="AC30" i="1"/>
  <c r="AC42" i="1"/>
  <c r="AC54" i="1"/>
  <c r="AC62" i="1"/>
  <c r="AC74" i="1"/>
  <c r="AC82" i="1"/>
  <c r="AC94" i="1"/>
  <c r="AC106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6" i="1"/>
  <c r="F39" i="1"/>
  <c r="F35" i="1"/>
  <c r="F31" i="1"/>
  <c r="F27" i="1"/>
  <c r="K4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4" i="1"/>
  <c r="K10" i="1"/>
  <c r="F22" i="1"/>
  <c r="F18" i="1"/>
  <c r="F14" i="1"/>
  <c r="F10" i="1"/>
  <c r="F6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F21" i="1"/>
  <c r="F17" i="1"/>
  <c r="F13" i="1"/>
  <c r="F9" i="1"/>
  <c r="F5" i="1"/>
  <c r="F113" i="1"/>
  <c r="F109" i="1"/>
  <c r="F104" i="1"/>
  <c r="F101" i="1"/>
  <c r="F97" i="1"/>
  <c r="F93" i="1"/>
  <c r="F88" i="1"/>
  <c r="F85" i="1"/>
  <c r="F81" i="1"/>
  <c r="F77" i="1"/>
  <c r="F72" i="1"/>
  <c r="F69" i="1"/>
  <c r="F65" i="1"/>
  <c r="F60" i="1"/>
  <c r="F57" i="1"/>
  <c r="F53" i="1"/>
  <c r="F48" i="1"/>
  <c r="F45" i="1"/>
  <c r="F41" i="1"/>
  <c r="F36" i="1"/>
  <c r="F33" i="1"/>
  <c r="F29" i="1"/>
  <c r="F24" i="1"/>
  <c r="F23" i="1"/>
  <c r="F19" i="1"/>
  <c r="F15" i="1"/>
  <c r="F11" i="1"/>
  <c r="F7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105" i="1"/>
  <c r="F89" i="1"/>
  <c r="F73" i="1"/>
  <c r="F61" i="1"/>
  <c r="F49" i="1"/>
  <c r="F37" i="1"/>
  <c r="F25" i="1"/>
  <c r="F112" i="1"/>
  <c r="F108" i="1"/>
  <c r="F100" i="1"/>
  <c r="F96" i="1"/>
  <c r="F92" i="1"/>
  <c r="F84" i="1"/>
  <c r="F80" i="1"/>
  <c r="F76" i="1"/>
  <c r="F68" i="1"/>
  <c r="F64" i="1"/>
  <c r="F56" i="1"/>
  <c r="F52" i="1"/>
  <c r="F44" i="1"/>
  <c r="F40" i="1"/>
  <c r="F32" i="1"/>
  <c r="F28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T114" i="1"/>
  <c r="AT113" i="1"/>
  <c r="AT112" i="1"/>
  <c r="AT111" i="1"/>
  <c r="AT110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P3" i="1"/>
  <c r="AQ5" i="1"/>
  <c r="AP4" i="1" s="1"/>
  <c r="AQ6" i="1"/>
  <c r="AP5" i="1" s="1"/>
  <c r="AQ8" i="1"/>
  <c r="AP7" i="1" s="1"/>
  <c r="AQ9" i="1"/>
  <c r="AP8" i="1" s="1"/>
  <c r="AQ10" i="1"/>
  <c r="AP9" i="1" s="1"/>
  <c r="AQ11" i="1"/>
  <c r="AP10" i="1" s="1"/>
  <c r="AQ12" i="1"/>
  <c r="AP11" i="1" s="1"/>
  <c r="AQ13" i="1"/>
  <c r="AP12" i="1" s="1"/>
  <c r="AQ14" i="1"/>
  <c r="AP13" i="1" s="1"/>
  <c r="AQ15" i="1"/>
  <c r="AP14" i="1" s="1"/>
  <c r="AQ16" i="1"/>
  <c r="AP15" i="1" s="1"/>
  <c r="AQ17" i="1"/>
  <c r="AP16" i="1" s="1"/>
  <c r="AQ18" i="1"/>
  <c r="AP17" i="1" s="1"/>
  <c r="AQ19" i="1"/>
  <c r="AP18" i="1" s="1"/>
  <c r="AQ20" i="1"/>
  <c r="AP19" i="1" s="1"/>
  <c r="AQ21" i="1"/>
  <c r="AP20" i="1" s="1"/>
  <c r="AQ22" i="1"/>
  <c r="AP21" i="1" s="1"/>
  <c r="AQ23" i="1"/>
  <c r="AP22" i="1" s="1"/>
  <c r="AQ24" i="1"/>
  <c r="AP23" i="1" s="1"/>
  <c r="AQ25" i="1"/>
  <c r="AP24" i="1" s="1"/>
  <c r="AQ26" i="1"/>
  <c r="AP25" i="1" s="1"/>
  <c r="AQ27" i="1"/>
  <c r="AP26" i="1" s="1"/>
  <c r="AQ28" i="1"/>
  <c r="AP27" i="1" s="1"/>
  <c r="AQ29" i="1"/>
  <c r="AP28" i="1" s="1"/>
  <c r="AQ30" i="1"/>
  <c r="AP29" i="1" s="1"/>
  <c r="AQ31" i="1"/>
  <c r="AP30" i="1" s="1"/>
  <c r="AQ32" i="1"/>
  <c r="AP31" i="1" s="1"/>
  <c r="AQ33" i="1"/>
  <c r="AP32" i="1" s="1"/>
  <c r="AQ34" i="1"/>
  <c r="AP33" i="1" s="1"/>
  <c r="AQ35" i="1"/>
  <c r="AP34" i="1" s="1"/>
  <c r="AQ36" i="1"/>
  <c r="AP35" i="1" s="1"/>
  <c r="AQ37" i="1"/>
  <c r="AP36" i="1" s="1"/>
  <c r="AQ38" i="1"/>
  <c r="AP37" i="1" s="1"/>
  <c r="AQ39" i="1"/>
  <c r="AP38" i="1" s="1"/>
  <c r="AQ40" i="1"/>
  <c r="AP39" i="1" s="1"/>
  <c r="AQ41" i="1"/>
  <c r="AP40" i="1" s="1"/>
  <c r="AQ42" i="1"/>
  <c r="AP41" i="1" s="1"/>
  <c r="AQ43" i="1"/>
  <c r="AP42" i="1" s="1"/>
  <c r="AQ44" i="1"/>
  <c r="AP43" i="1" s="1"/>
  <c r="AQ45" i="1"/>
  <c r="AP44" i="1" s="1"/>
  <c r="AQ46" i="1"/>
  <c r="AP45" i="1" s="1"/>
  <c r="AQ47" i="1"/>
  <c r="AP46" i="1" s="1"/>
  <c r="AQ48" i="1"/>
  <c r="AP47" i="1" s="1"/>
  <c r="AQ49" i="1"/>
  <c r="AP48" i="1" s="1"/>
  <c r="AQ50" i="1"/>
  <c r="AP49" i="1" s="1"/>
  <c r="AQ51" i="1"/>
  <c r="AP50" i="1" s="1"/>
  <c r="AQ52" i="1"/>
  <c r="AP51" i="1" s="1"/>
  <c r="AQ53" i="1"/>
  <c r="AP52" i="1" s="1"/>
  <c r="AQ54" i="1"/>
  <c r="AP53" i="1" s="1"/>
  <c r="AQ55" i="1"/>
  <c r="AP54" i="1" s="1"/>
  <c r="AQ56" i="1"/>
  <c r="AP55" i="1" s="1"/>
  <c r="AQ57" i="1"/>
  <c r="AP56" i="1" s="1"/>
  <c r="AQ58" i="1"/>
  <c r="AP57" i="1" s="1"/>
  <c r="AQ59" i="1"/>
  <c r="AQ7" i="1"/>
  <c r="AP6" i="1" s="1"/>
  <c r="AN4" i="1"/>
  <c r="BC3" i="1"/>
  <c r="BC10" i="1"/>
  <c r="BC11" i="1"/>
  <c r="BC12" i="1"/>
  <c r="BC13" i="1"/>
  <c r="BC14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3" i="1"/>
  <c r="BC114" i="1"/>
  <c r="BC4" i="1"/>
  <c r="BC5" i="1"/>
  <c r="BC6" i="1"/>
  <c r="BC7" i="1"/>
  <c r="BC8" i="1"/>
  <c r="BC9" i="1"/>
  <c r="AK101" i="1" l="1"/>
  <c r="AK47" i="1"/>
  <c r="AK64" i="1"/>
  <c r="AK79" i="1"/>
  <c r="AK5" i="1"/>
  <c r="AK53" i="1"/>
  <c r="AK68" i="1"/>
  <c r="AK30" i="1"/>
  <c r="AK27" i="1"/>
  <c r="AK75" i="1"/>
  <c r="AK107" i="1"/>
  <c r="AK18" i="1"/>
  <c r="AK85" i="1"/>
  <c r="AK22" i="1"/>
  <c r="AK38" i="1"/>
  <c r="AK36" i="1"/>
  <c r="AK35" i="1"/>
  <c r="AB20" i="4"/>
  <c r="AK59" i="1"/>
  <c r="AK39" i="1"/>
  <c r="AK28" i="1"/>
  <c r="W27" i="4"/>
  <c r="W107" i="4"/>
  <c r="AK20" i="1"/>
  <c r="AK72" i="1"/>
  <c r="AK17" i="1"/>
  <c r="AK34" i="1"/>
  <c r="AK90" i="1"/>
  <c r="AK10" i="1"/>
  <c r="AK26" i="1"/>
  <c r="AK42" i="1"/>
  <c r="AK50" i="1"/>
  <c r="AK66" i="1"/>
  <c r="AK74" i="1"/>
  <c r="AK82" i="1"/>
  <c r="AK98" i="1"/>
  <c r="AK106" i="1"/>
  <c r="L114" i="4"/>
  <c r="L115" i="4"/>
  <c r="AK11" i="1"/>
  <c r="AK58" i="1"/>
  <c r="AK76" i="1"/>
  <c r="W20" i="4"/>
  <c r="W44" i="4"/>
  <c r="W72" i="4"/>
  <c r="W100" i="4"/>
  <c r="W8" i="4"/>
  <c r="W32" i="4"/>
  <c r="AK89" i="1"/>
  <c r="W96" i="4"/>
  <c r="AK23" i="1"/>
  <c r="AK67" i="1"/>
  <c r="AK95" i="1"/>
  <c r="AK83" i="1"/>
  <c r="AK25" i="1"/>
  <c r="AK49" i="1"/>
  <c r="AK57" i="1"/>
  <c r="AK56" i="1"/>
  <c r="AK40" i="1"/>
  <c r="AK96" i="1"/>
  <c r="AK104" i="1"/>
  <c r="AK71" i="1"/>
  <c r="AK87" i="1"/>
  <c r="AK69" i="1"/>
  <c r="AK12" i="1"/>
  <c r="AK80" i="1"/>
  <c r="AK52" i="1"/>
  <c r="AK92" i="1"/>
  <c r="W48" i="4"/>
  <c r="W103" i="4"/>
  <c r="W83" i="4"/>
  <c r="W39" i="4"/>
  <c r="AK33" i="1"/>
  <c r="W28" i="4"/>
  <c r="W64" i="4"/>
  <c r="W112" i="4"/>
  <c r="W91" i="4"/>
  <c r="W60" i="4"/>
  <c r="W76" i="4"/>
  <c r="W108" i="4"/>
  <c r="W11" i="4"/>
  <c r="W79" i="4"/>
  <c r="W35" i="4"/>
  <c r="AB100" i="4"/>
  <c r="AB55" i="4"/>
  <c r="AB103" i="4"/>
  <c r="W75" i="4"/>
  <c r="AK45" i="1"/>
  <c r="AK61" i="1"/>
  <c r="AK77" i="1"/>
  <c r="AK93" i="1"/>
  <c r="AK109" i="1"/>
  <c r="AK55" i="1"/>
  <c r="AK103" i="1"/>
  <c r="AK19" i="1"/>
  <c r="AK44" i="1"/>
  <c r="AK100" i="1"/>
  <c r="AK9" i="1"/>
  <c r="AK41" i="1"/>
  <c r="AK73" i="1"/>
  <c r="AK105" i="1"/>
  <c r="AK24" i="1"/>
  <c r="W24" i="4"/>
  <c r="AB52" i="4"/>
  <c r="W9" i="4"/>
  <c r="W17" i="4"/>
  <c r="W25" i="4"/>
  <c r="W33" i="4"/>
  <c r="W41" i="4"/>
  <c r="W57" i="4"/>
  <c r="W73" i="4"/>
  <c r="W89" i="4"/>
  <c r="W105" i="4"/>
  <c r="W6" i="4"/>
  <c r="W14" i="4"/>
  <c r="W22" i="4"/>
  <c r="W30" i="4"/>
  <c r="W38" i="4"/>
  <c r="W50" i="4"/>
  <c r="W66" i="4"/>
  <c r="W82" i="4"/>
  <c r="W98" i="4"/>
  <c r="AB56" i="4"/>
  <c r="AB104" i="4"/>
  <c r="AB53" i="4"/>
  <c r="AB69" i="4"/>
  <c r="AB85" i="4"/>
  <c r="AB101" i="4"/>
  <c r="AB75" i="4"/>
  <c r="AB46" i="4"/>
  <c r="AB62" i="4"/>
  <c r="AB78" i="4"/>
  <c r="AB94" i="4"/>
  <c r="AB110" i="4"/>
  <c r="AB71" i="4"/>
  <c r="AB45" i="4"/>
  <c r="W92" i="4"/>
  <c r="AB67" i="4"/>
  <c r="W4" i="4"/>
  <c r="W87" i="4"/>
  <c r="AB84" i="4"/>
  <c r="W52" i="4"/>
  <c r="AB80" i="4"/>
  <c r="AB51" i="4"/>
  <c r="W55" i="4"/>
  <c r="W56" i="4"/>
  <c r="AK65" i="1"/>
  <c r="AK48" i="1"/>
  <c r="AK99" i="1"/>
  <c r="AK54" i="1"/>
  <c r="AB64" i="4"/>
  <c r="W68" i="4"/>
  <c r="AB112" i="4"/>
  <c r="AB91" i="4"/>
  <c r="W63" i="4"/>
  <c r="AB60" i="4"/>
  <c r="AB108" i="4"/>
  <c r="AB92" i="4"/>
  <c r="W47" i="4"/>
  <c r="W95" i="4"/>
  <c r="AK51" i="1"/>
  <c r="AK102" i="1"/>
  <c r="AK97" i="1"/>
  <c r="AK86" i="1"/>
  <c r="AK4" i="1"/>
  <c r="AK81" i="1"/>
  <c r="AK70" i="1"/>
  <c r="W114" i="4"/>
  <c r="W115" i="4"/>
  <c r="AK21" i="1"/>
  <c r="AK37" i="1"/>
  <c r="W16" i="4"/>
  <c r="W40" i="4"/>
  <c r="AB68" i="4"/>
  <c r="W88" i="4"/>
  <c r="W104" i="4"/>
  <c r="W67" i="4"/>
  <c r="AB49" i="4"/>
  <c r="W53" i="4"/>
  <c r="AB65" i="4"/>
  <c r="W69" i="4"/>
  <c r="AB81" i="4"/>
  <c r="W85" i="4"/>
  <c r="AB97" i="4"/>
  <c r="W101" i="4"/>
  <c r="AB113" i="4"/>
  <c r="AB63" i="4"/>
  <c r="W46" i="4"/>
  <c r="AB58" i="4"/>
  <c r="W62" i="4"/>
  <c r="AB74" i="4"/>
  <c r="W78" i="4"/>
  <c r="AB90" i="4"/>
  <c r="W94" i="4"/>
  <c r="AB106" i="4"/>
  <c r="W110" i="4"/>
  <c r="W7" i="4"/>
  <c r="W31" i="4"/>
  <c r="AB59" i="4"/>
  <c r="W71" i="4"/>
  <c r="AB111" i="4"/>
  <c r="AK43" i="1"/>
  <c r="AK91" i="1"/>
  <c r="AK46" i="1"/>
  <c r="AK62" i="1"/>
  <c r="AK78" i="1"/>
  <c r="AK94" i="1"/>
  <c r="AK110" i="1"/>
  <c r="W84" i="4"/>
  <c r="W23" i="4"/>
  <c r="W5" i="4"/>
  <c r="W13" i="4"/>
  <c r="W21" i="4"/>
  <c r="W29" i="4"/>
  <c r="W37" i="4"/>
  <c r="W49" i="4"/>
  <c r="AB61" i="4"/>
  <c r="W65" i="4"/>
  <c r="AB77" i="4"/>
  <c r="W81" i="4"/>
  <c r="AB93" i="4"/>
  <c r="W97" i="4"/>
  <c r="AB109" i="4"/>
  <c r="W113" i="4"/>
  <c r="AB47" i="4"/>
  <c r="AB95" i="4"/>
  <c r="W10" i="4"/>
  <c r="W18" i="4"/>
  <c r="W26" i="4"/>
  <c r="W34" i="4"/>
  <c r="W42" i="4"/>
  <c r="AB54" i="4"/>
  <c r="W58" i="4"/>
  <c r="AB70" i="4"/>
  <c r="W74" i="4"/>
  <c r="AB86" i="4"/>
  <c r="W90" i="4"/>
  <c r="AB102" i="4"/>
  <c r="W106" i="4"/>
  <c r="W59" i="4"/>
  <c r="AB99" i="4"/>
  <c r="W111" i="4"/>
  <c r="AK13" i="1"/>
  <c r="AK29" i="1"/>
  <c r="W12" i="4"/>
  <c r="W36" i="4"/>
  <c r="AB76" i="4"/>
  <c r="W80" i="4"/>
  <c r="W51" i="4"/>
  <c r="AB79" i="4"/>
  <c r="W45" i="4"/>
  <c r="AB57" i="4"/>
  <c r="W61" i="4"/>
  <c r="AB73" i="4"/>
  <c r="W77" i="4"/>
  <c r="AB89" i="4"/>
  <c r="W93" i="4"/>
  <c r="AB105" i="4"/>
  <c r="W109" i="4"/>
  <c r="AB50" i="4"/>
  <c r="W54" i="4"/>
  <c r="AB66" i="4"/>
  <c r="W70" i="4"/>
  <c r="AB82" i="4"/>
  <c r="W86" i="4"/>
  <c r="AB98" i="4"/>
  <c r="W102" i="4"/>
  <c r="AB114" i="4"/>
  <c r="AB115" i="4"/>
  <c r="W19" i="4"/>
  <c r="W43" i="4"/>
  <c r="AB87" i="4"/>
  <c r="W99" i="4"/>
  <c r="AK113" i="1"/>
  <c r="AK114" i="1"/>
  <c r="AK115" i="1"/>
  <c r="AP58" i="1"/>
  <c r="AP59" i="1" s="1"/>
  <c r="AP60" i="1" s="1"/>
  <c r="AP61" i="1" s="1"/>
  <c r="BC135" i="1" l="1"/>
  <c r="AP62" i="1"/>
  <c r="AP63" i="1" s="1"/>
  <c r="AP64" i="1" s="1"/>
  <c r="AP65" i="1" l="1"/>
  <c r="AP66" i="1" l="1"/>
  <c r="AP67" i="1" l="1"/>
  <c r="AP68" i="1" l="1"/>
  <c r="AP69" i="1" l="1"/>
  <c r="AP70" i="1" l="1"/>
  <c r="AP71" i="1" l="1"/>
  <c r="AP72" i="1" l="1"/>
  <c r="AP73" i="1" l="1"/>
  <c r="AP74" i="1" l="1"/>
  <c r="AP75" i="1" l="1"/>
  <c r="AP76" i="1" l="1"/>
  <c r="AP77" i="1" l="1"/>
  <c r="AP78" i="1" l="1"/>
  <c r="AP79" i="1" l="1"/>
  <c r="AP80" i="1" l="1"/>
  <c r="AP81" i="1" l="1"/>
  <c r="AP82" i="1" l="1"/>
  <c r="AP83" i="1" l="1"/>
  <c r="AP84" i="1" l="1"/>
  <c r="AP85" i="1" l="1"/>
  <c r="AP86" i="1" l="1"/>
  <c r="AP87" i="1" l="1"/>
  <c r="AP88" i="1" l="1"/>
  <c r="AP89" i="1" l="1"/>
  <c r="AP90" i="1" l="1"/>
  <c r="AP91" i="1" l="1"/>
  <c r="AP92" i="1" l="1"/>
  <c r="AP93" i="1" l="1"/>
  <c r="AP94" i="1" l="1"/>
  <c r="AP95" i="1" l="1"/>
  <c r="AP96" i="1" l="1"/>
  <c r="AP97" i="1" l="1"/>
  <c r="AP98" i="1" l="1"/>
  <c r="AP99" i="1" l="1"/>
  <c r="AP100" i="1" l="1"/>
  <c r="AP101" i="1" l="1"/>
  <c r="AP102" i="1" l="1"/>
  <c r="AP103" i="1" l="1"/>
  <c r="AP104" i="1" l="1"/>
  <c r="AP105" i="1" l="1"/>
  <c r="AP106" i="1" l="1"/>
  <c r="AP107" i="1" l="1"/>
  <c r="AP108" i="1" l="1"/>
  <c r="AP109" i="1" l="1"/>
  <c r="AP110" i="1" l="1"/>
  <c r="AP111" i="1" l="1"/>
  <c r="AP112" i="1" l="1"/>
  <c r="AP113" i="1" l="1"/>
  <c r="AP114" i="1" l="1"/>
  <c r="AP115" i="1" s="1"/>
  <c r="AP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Kemp, JH, Mnr &lt;jhkemp@sun.ac.za&gt;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Kemp, JH, Mnr &lt;jhkemp@sun.ac.za&gt;:</t>
        </r>
        <r>
          <rPr>
            <sz val="9"/>
            <color indexed="81"/>
            <rFont val="Tahoma"/>
            <family val="2"/>
          </rPr>
          <t xml:space="preserve">
Net operating surplus (annual) converted to quarterly using Denton method in Eviews and GOS as indicator</t>
        </r>
      </text>
    </comment>
  </commentList>
</comments>
</file>

<file path=xl/sharedStrings.xml><?xml version="1.0" encoding="utf-8"?>
<sst xmlns="http://schemas.openxmlformats.org/spreadsheetml/2006/main" count="649" uniqueCount="199">
  <si>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</si>
  <si>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</si>
  <si>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</si>
  <si>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</si>
  <si>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</si>
  <si>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</si>
  <si>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</si>
  <si>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</si>
  <si>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</si>
  <si>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</si>
  <si>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</si>
  <si>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</si>
  <si>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</si>
  <si>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</si>
  <si>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</si>
  <si>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</si>
  <si>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</si>
  <si>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</si>
  <si>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</si>
  <si>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</si>
  <si>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</si>
  <si>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</si>
  <si>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</si>
  <si>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</si>
  <si>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</si>
  <si>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</si>
  <si>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</si>
  <si>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</si>
  <si>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</si>
  <si>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</si>
  <si>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</si>
  <si>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</si>
  <si>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</si>
  <si>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</si>
  <si>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</si>
  <si>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</si>
  <si>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</si>
  <si>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</si>
  <si>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</si>
  <si>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</si>
  <si>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</si>
  <si>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</si>
  <si>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</si>
  <si>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</si>
  <si>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</si>
  <si>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</si>
  <si>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</si>
  <si>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</si>
  <si>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</si>
  <si>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</si>
  <si>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</si>
  <si>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</si>
  <si>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</si>
  <si>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</si>
  <si>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</si>
  <si>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</si>
  <si>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</si>
  <si>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</si>
  <si>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</si>
  <si>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</si>
  <si>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</si>
  <si>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</si>
  <si>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</si>
  <si>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</si>
  <si>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</si>
  <si>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</si>
  <si>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</si>
  <si>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</si>
  <si>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</si>
  <si>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</si>
  <si>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</si>
  <si>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</si>
  <si>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</si>
  <si>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</si>
  <si>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</si>
  <si>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</si>
  <si>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</si>
  <si>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</si>
  <si>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</si>
  <si>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</si>
  <si>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</si>
  <si>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</si>
  <si>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</si>
  <si>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</si>
  <si>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</si>
  <si>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</si>
  <si>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</si>
  <si>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</si>
  <si>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</si>
  <si>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</si>
  <si>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</si>
  <si>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</si>
  <si>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</si>
  <si>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</si>
  <si>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</si>
  <si>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</si>
  <si>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</si>
  <si>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</si>
  <si>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</si>
  <si>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</si>
  <si>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</si>
  <si>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</si>
  <si>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</si>
  <si>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</si>
  <si>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</si>
  <si>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</si>
  <si>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</si>
  <si>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</si>
  <si>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</si>
  <si>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</si>
  <si>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</si>
  <si>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</si>
  <si>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Constant 2010 prices, seasonally adjusted at annualised rates, R millions (Period)</t>
  </si>
  <si>
    <t>Current prices, seasonally adjusted at annualised rates, R millions (Period)</t>
  </si>
  <si>
    <t>Gvt Consumption</t>
  </si>
  <si>
    <t>Pvt Investment</t>
  </si>
  <si>
    <t>Gvt Investment</t>
  </si>
  <si>
    <t>PC Investment</t>
  </si>
  <si>
    <t>Employment</t>
  </si>
  <si>
    <t>Seasonally adjusted, 2000=100 (Period)</t>
  </si>
  <si>
    <t>Remuneration per worker</t>
  </si>
  <si>
    <t>Compensation of employees</t>
  </si>
  <si>
    <t>CPI</t>
  </si>
  <si>
    <t>Index</t>
  </si>
  <si>
    <t>Exports</t>
  </si>
  <si>
    <t>Taxes on property</t>
  </si>
  <si>
    <t>Taxes on goods and services</t>
  </si>
  <si>
    <t xml:space="preserve"> Total net loan debt</t>
  </si>
  <si>
    <t>Seasonally adjusted, R millions</t>
  </si>
  <si>
    <t>Repo</t>
  </si>
  <si>
    <t>NEER</t>
  </si>
  <si>
    <t>%</t>
  </si>
  <si>
    <t>Social benefits</t>
  </si>
  <si>
    <t>Other transfers</t>
  </si>
  <si>
    <t>Seasonally adjusted, annuliased rates, R millions</t>
  </si>
  <si>
    <t>Total gross loan debt</t>
  </si>
  <si>
    <t>PPI</t>
  </si>
  <si>
    <t>TRANS</t>
  </si>
  <si>
    <t>Seasonally adjusted</t>
  </si>
  <si>
    <t>NaN</t>
  </si>
  <si>
    <t>CPI_bar</t>
  </si>
  <si>
    <t>HP-filter story</t>
  </si>
  <si>
    <t>Real GDP</t>
  </si>
  <si>
    <t>GDP deflator</t>
  </si>
  <si>
    <t>Nominal GDP</t>
  </si>
  <si>
    <t>Real Pvt Consumption</t>
  </si>
  <si>
    <t>Nominal Pvt Consumption</t>
  </si>
  <si>
    <t>Cons deflator</t>
  </si>
  <si>
    <t>Total public</t>
  </si>
  <si>
    <t>Real Imports</t>
  </si>
  <si>
    <t>Nominal Imports</t>
  </si>
  <si>
    <t>Import deflator</t>
  </si>
  <si>
    <t>Total transfers</t>
  </si>
  <si>
    <t>Real</t>
  </si>
  <si>
    <t>Foreign variables</t>
  </si>
  <si>
    <t>Dystar</t>
  </si>
  <si>
    <t>Rstar</t>
  </si>
  <si>
    <t>pistar</t>
  </si>
  <si>
    <t>Tauk/Y</t>
  </si>
  <si>
    <t>TauK/IP</t>
  </si>
  <si>
    <t>TauC/(C-TauC)</t>
  </si>
  <si>
    <t>TauK/NOS</t>
  </si>
  <si>
    <t>Net operating surplus</t>
  </si>
  <si>
    <t>TauN/Comp</t>
  </si>
  <si>
    <t>Income tax (TP in BER model)</t>
  </si>
  <si>
    <t>Corporate tax (TC in BER model)</t>
  </si>
  <si>
    <t>PC</t>
  </si>
  <si>
    <t>REER</t>
  </si>
  <si>
    <t>CPI_bar (PC deflator)</t>
  </si>
  <si>
    <t>Target CPI</t>
  </si>
  <si>
    <t>Target PC</t>
  </si>
  <si>
    <t>Seasonally adjusted, 2000=100 (Period), constant prices</t>
  </si>
  <si>
    <t>2018Q1</t>
  </si>
  <si>
    <t>2018Q2</t>
  </si>
  <si>
    <t>2018Q3</t>
  </si>
  <si>
    <t>GC Other</t>
  </si>
  <si>
    <t>Real transfers (PC)</t>
  </si>
  <si>
    <t>Real (PC)</t>
  </si>
  <si>
    <t>2018Q4</t>
  </si>
  <si>
    <t>Fiscal Deficit</t>
  </si>
  <si>
    <t xml:space="preserve">TRANS </t>
  </si>
  <si>
    <t>%-change</t>
  </si>
  <si>
    <t>Seasonally adjusted, R millions (Trrealtrend-Terealtrend)</t>
  </si>
  <si>
    <t>Real fiscal def</t>
  </si>
  <si>
    <t>Total Revenue</t>
  </si>
  <si>
    <t xml:space="preserve">Seasonally adjusted, R millions </t>
  </si>
  <si>
    <t>Total Expenditure</t>
  </si>
  <si>
    <t>Real log TR</t>
  </si>
  <si>
    <t>Real log TE</t>
  </si>
  <si>
    <t>h13</t>
  </si>
  <si>
    <t>Y</t>
  </si>
  <si>
    <t>G</t>
  </si>
  <si>
    <t>iG</t>
  </si>
  <si>
    <t>tr</t>
  </si>
  <si>
    <t>GE avg tot</t>
  </si>
  <si>
    <t>tauK</t>
  </si>
  <si>
    <t>tauN</t>
  </si>
  <si>
    <t>tauC</t>
  </si>
  <si>
    <t>GR avg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</si>
</sst>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.00000"/>
    <numFmt numFmtId="166" formatCode="0.0000"/>
    <numFmt numFmtId="167" formatCode="0.0000000000000000"/>
    <numFmt numFmtId="168" formatCode="0.0000000"/>
    <numFmt numFmtId="169" formatCode="0.00000000"/>
    <numFmt numFmtId="170" formatCode="0.000000"/>
    <numFmt numFmtId="171" formatCode="0.000000000000000"/>
    <numFmt numFmtId="172" formatCode="0.00000000000000"/>
    <numFmt numFmtId="173" formatCode="0.000"/>
    <numFmt numFmtId="17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168" fontId="1" fillId="0" borderId="2" xfId="0" applyNumberFormat="1" applyFont="1" applyBorder="1"/>
    <xf numFmtId="167" fontId="1" fillId="0" borderId="2" xfId="0" applyNumberFormat="1" applyFont="1" applyBorder="1"/>
    <xf numFmtId="0" fontId="0" fillId="0" borderId="2" xfId="0" applyBorder="1"/>
    <xf numFmtId="165" fontId="0" fillId="0" borderId="2" xfId="0" applyNumberFormat="1" applyBorder="1"/>
    <xf numFmtId="171" fontId="1" fillId="0" borderId="2" xfId="0" applyNumberFormat="1" applyFont="1" applyBorder="1"/>
    <xf numFmtId="172" fontId="1" fillId="0" borderId="2" xfId="0" applyNumberFormat="1" applyFont="1" applyBorder="1"/>
    <xf numFmtId="169" fontId="1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 wrapText="1"/>
    </xf>
    <xf numFmtId="170" fontId="1" fillId="0" borderId="2" xfId="0" applyNumberFormat="1" applyFont="1" applyBorder="1"/>
    <xf numFmtId="2" fontId="1" fillId="0" borderId="2" xfId="0" applyNumberFormat="1" applyFont="1" applyBorder="1"/>
    <xf numFmtId="0" fontId="0" fillId="0" borderId="0" xfId="0" applyAlignment="1">
      <alignment horizontal="center"/>
    </xf>
    <xf numFmtId="173" fontId="0" fillId="0" borderId="0" xfId="0" applyNumberFormat="1"/>
    <xf numFmtId="2" fontId="0" fillId="0" borderId="0" xfId="0" applyNumberFormat="1"/>
    <xf numFmtId="165" fontId="1" fillId="0" borderId="1" xfId="0" applyNumberFormat="1" applyFont="1" applyBorder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173" fontId="1" fillId="0" borderId="2" xfId="0" applyNumberFormat="1" applyFont="1" applyBorder="1"/>
    <xf numFmtId="174" fontId="0" fillId="0" borderId="0" xfId="1" applyNumberFormat="1" applyFont="1"/>
    <xf numFmtId="166" fontId="0" fillId="0" borderId="2" xfId="0" applyNumberFormat="1" applyBorder="1"/>
    <xf numFmtId="166" fontId="1" fillId="0" borderId="2" xfId="0" applyNumberFormat="1" applyFont="1" applyBorder="1"/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166" fontId="1" fillId="0" borderId="1" xfId="0" applyNumberFormat="1" applyFont="1" applyBorder="1"/>
    <xf numFmtId="2" fontId="0" fillId="0" borderId="2" xfId="0" applyNumberFormat="1" applyBorder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166" fontId="5" fillId="0" borderId="2" xfId="0" applyNumberFormat="1" applyFont="1" applyBorder="1"/>
    <xf numFmtId="0" fontId="6" fillId="0" borderId="0" xfId="0" applyFont="1" applyAlignment="1">
      <alignment horizontal="center" vertical="center" wrapText="1"/>
    </xf>
    <xf numFmtId="165" fontId="5" fillId="0" borderId="2" xfId="0" applyNumberFormat="1" applyFont="1" applyBorder="1"/>
    <xf numFmtId="165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0" fillId="0" borderId="4" xfId="0" applyBorder="1"/>
    <xf numFmtId="1" fontId="0" fillId="0" borderId="4" xfId="0" applyNumberFormat="1" applyBorder="1"/>
    <xf numFmtId="0" fontId="1" fillId="0" borderId="4" xfId="0" applyFont="1" applyBorder="1"/>
    <xf numFmtId="2" fontId="0" fillId="0" borderId="4" xfId="0" applyNumberFormat="1" applyBorder="1"/>
    <xf numFmtId="168" fontId="1" fillId="0" borderId="3" xfId="0" applyNumberFormat="1" applyFont="1" applyBorder="1"/>
    <xf numFmtId="0" fontId="1" fillId="0" borderId="3" xfId="0" applyFont="1" applyBorder="1"/>
    <xf numFmtId="169" fontId="1" fillId="0" borderId="3" xfId="0" applyNumberFormat="1" applyFont="1" applyBorder="1"/>
    <xf numFmtId="2" fontId="1" fillId="0" borderId="3" xfId="0" applyNumberFormat="1" applyFont="1" applyBorder="1"/>
    <xf numFmtId="0" fontId="0" fillId="0" borderId="4" xfId="0" applyBorder="1" applyAlignment="1">
      <alignment horizontal="center"/>
    </xf>
    <xf numFmtId="0" fontId="8" fillId="0" borderId="0" xfId="0" applyFont="1"/>
    <xf numFmtId="0" fontId="0" fillId="0" borderId="5" xfId="0" applyBorder="1"/>
    <xf numFmtId="0" fontId="8" fillId="0" borderId="4" xfId="0" applyFont="1" applyBorder="1"/>
    <xf numFmtId="0" fontId="7" fillId="0" borderId="0" xfId="0" applyFont="1"/>
    <xf numFmtId="0" fontId="9" fillId="0" borderId="0" xfId="0" applyFont="1"/>
    <xf numFmtId="0" fontId="0" fillId="2" borderId="0" xfId="0" applyFill="1"/>
    <xf numFmtId="0" fontId="0" fillId="2" borderId="1" xfId="0" applyFill="1" applyBorder="1"/>
    <xf numFmtId="165" fontId="1" fillId="2" borderId="2" xfId="0" applyNumberFormat="1" applyFont="1" applyFill="1" applyBorder="1"/>
    <xf numFmtId="169" fontId="1" fillId="2" borderId="2" xfId="0" applyNumberFormat="1" applyFont="1" applyFill="1" applyBorder="1"/>
    <xf numFmtId="166" fontId="0" fillId="2" borderId="1" xfId="0" applyNumberFormat="1" applyFill="1" applyBorder="1"/>
    <xf numFmtId="166" fontId="0" fillId="2" borderId="0" xfId="0" applyNumberFormat="1" applyFill="1"/>
    <xf numFmtId="168" fontId="1" fillId="2" borderId="2" xfId="0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2" fontId="0" fillId="2" borderId="2" xfId="0" applyNumberFormat="1" applyFill="1" applyBorder="1"/>
    <xf numFmtId="165" fontId="1" fillId="2" borderId="0" xfId="0" applyNumberFormat="1" applyFont="1" applyFill="1"/>
    <xf numFmtId="164" fontId="0" fillId="2" borderId="0" xfId="0" applyNumberFormat="1" applyFill="1"/>
    <xf numFmtId="0" fontId="5" fillId="2" borderId="0" xfId="0" applyFont="1" applyFill="1"/>
    <xf numFmtId="165" fontId="6" fillId="2" borderId="2" xfId="0" applyNumberFormat="1" applyFont="1" applyFill="1" applyBorder="1"/>
    <xf numFmtId="164" fontId="0" fillId="2" borderId="1" xfId="0" applyNumberFormat="1" applyFill="1" applyBorder="1"/>
    <xf numFmtId="167" fontId="1" fillId="2" borderId="2" xfId="0" applyNumberFormat="1" applyFont="1" applyFill="1" applyBorder="1"/>
    <xf numFmtId="170" fontId="1" fillId="2" borderId="2" xfId="0" applyNumberFormat="1" applyFont="1" applyFill="1" applyBorder="1"/>
    <xf numFmtId="165" fontId="0" fillId="2" borderId="0" xfId="0" applyNumberFormat="1" applyFill="1"/>
    <xf numFmtId="165" fontId="5" fillId="2" borderId="0" xfId="0" applyNumberFormat="1" applyFont="1" applyFill="1"/>
    <xf numFmtId="0" fontId="1" fillId="2" borderId="2" xfId="0" applyFont="1" applyFill="1" applyBorder="1"/>
    <xf numFmtId="173" fontId="0" fillId="2" borderId="0" xfId="0" applyNumberFormat="1" applyFill="1"/>
    <xf numFmtId="169" fontId="0" fillId="0" borderId="0" xfId="0" applyNumberFormat="1"/>
    <xf numFmtId="168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Macro!$BN$19:$BN$118</c:f>
              <c:numCache>
                <c:formatCode>General</c:formatCode>
                <c:ptCount val="100"/>
                <c:pt idx="0">
                  <c:v>1622832</c:v>
                </c:pt>
                <c:pt idx="1">
                  <c:v>1640342.19272484</c:v>
                </c:pt>
                <c:pt idx="2">
                  <c:v>1658689.1390450201</c:v>
                </c:pt>
                <c:pt idx="3">
                  <c:v>1686146.3040800299</c:v>
                </c:pt>
                <c:pt idx="4">
                  <c:v>1692225.77531323</c:v>
                </c:pt>
                <c:pt idx="5">
                  <c:v>1699723.17409727</c:v>
                </c:pt>
                <c:pt idx="6">
                  <c:v>1707044.39058625</c:v>
                </c:pt>
                <c:pt idx="7">
                  <c:v>1713768.23810204</c:v>
                </c:pt>
                <c:pt idx="8">
                  <c:v>1737649.1330234001</c:v>
                </c:pt>
                <c:pt idx="9">
                  <c:v>1769894.55778286</c:v>
                </c:pt>
                <c:pt idx="10">
                  <c:v>1789866.3019350599</c:v>
                </c:pt>
                <c:pt idx="11">
                  <c:v>1806761.81134991</c:v>
                </c:pt>
                <c:pt idx="12">
                  <c:v>1811944.9303880299</c:v>
                </c:pt>
                <c:pt idx="13">
                  <c:v>1822994.7792239599</c:v>
                </c:pt>
                <c:pt idx="14">
                  <c:v>1826799.1970005</c:v>
                </c:pt>
                <c:pt idx="15">
                  <c:v>1829555.2209920899</c:v>
                </c:pt>
                <c:pt idx="16">
                  <c:v>1831866.1686181598</c:v>
                </c:pt>
                <c:pt idx="17">
                  <c:v>1834454.5534730901</c:v>
                </c:pt>
                <c:pt idx="18">
                  <c:v>1830429.91726712</c:v>
                </c:pt>
                <c:pt idx="19">
                  <c:v>1832197.8378562701</c:v>
                </c:pt>
                <c:pt idx="20">
                  <c:v>1848969.1635357898</c:v>
                </c:pt>
                <c:pt idx="21">
                  <c:v>1863626.1019015401</c:v>
                </c:pt>
                <c:pt idx="22">
                  <c:v>1883868.1776338699</c:v>
                </c:pt>
                <c:pt idx="23">
                  <c:v>1904472.0065167001</c:v>
                </c:pt>
                <c:pt idx="24">
                  <c:v>1925774.4795929999</c:v>
                </c:pt>
                <c:pt idx="25">
                  <c:v>1943412.68887801</c:v>
                </c:pt>
                <c:pt idx="26">
                  <c:v>1962564.98713095</c:v>
                </c:pt>
                <c:pt idx="27">
                  <c:v>1979191.0585636299</c:v>
                </c:pt>
                <c:pt idx="28">
                  <c:v>1992002.72255786</c:v>
                </c:pt>
                <c:pt idx="29">
                  <c:v>2001936.03034631</c:v>
                </c:pt>
                <c:pt idx="30">
                  <c:v>2007246.1040872498</c:v>
                </c:pt>
                <c:pt idx="31">
                  <c:v>2022619.96390492</c:v>
                </c:pt>
                <c:pt idx="32">
                  <c:v>2048697.26210605</c:v>
                </c:pt>
                <c:pt idx="33">
                  <c:v>2073356.9704618999</c:v>
                </c:pt>
                <c:pt idx="34">
                  <c:v>2090294.6149412</c:v>
                </c:pt>
                <c:pt idx="35">
                  <c:v>2104212.6612841696</c:v>
                </c:pt>
                <c:pt idx="36">
                  <c:v>2123594.8737421501</c:v>
                </c:pt>
                <c:pt idx="37">
                  <c:v>2133940.2167750099</c:v>
                </c:pt>
                <c:pt idx="38">
                  <c:v>2145488.6765100802</c:v>
                </c:pt>
                <c:pt idx="39">
                  <c:v>2157829.58311716</c:v>
                </c:pt>
                <c:pt idx="40">
                  <c:v>2190251.96218414</c:v>
                </c:pt>
                <c:pt idx="41">
                  <c:v>2220646.7950196303</c:v>
                </c:pt>
                <c:pt idx="42">
                  <c:v>2256663.5597211299</c:v>
                </c:pt>
                <c:pt idx="43">
                  <c:v>2280634.1216615303</c:v>
                </c:pt>
                <c:pt idx="44">
                  <c:v>2303702.6963927802</c:v>
                </c:pt>
                <c:pt idx="45">
                  <c:v>2344677.4891746999</c:v>
                </c:pt>
                <c:pt idx="46">
                  <c:v>2376434.4005048801</c:v>
                </c:pt>
                <c:pt idx="47">
                  <c:v>2392293.5399918701</c:v>
                </c:pt>
                <c:pt idx="48">
                  <c:v>2433957.3450580002</c:v>
                </c:pt>
                <c:pt idx="49">
                  <c:v>2468283.70220483</c:v>
                </c:pt>
                <c:pt idx="50">
                  <c:v>2502140.7194767599</c:v>
                </c:pt>
                <c:pt idx="51">
                  <c:v>2536502.5267242701</c:v>
                </c:pt>
                <c:pt idx="52">
                  <c:v>2577359.27148468</c:v>
                </c:pt>
                <c:pt idx="53">
                  <c:v>2598394.8964032102</c:v>
                </c:pt>
                <c:pt idx="54">
                  <c:v>2628669.2253755601</c:v>
                </c:pt>
                <c:pt idx="55">
                  <c:v>2665652.0579025401</c:v>
                </c:pt>
                <c:pt idx="56">
                  <c:v>2676829.9722633902</c:v>
                </c:pt>
                <c:pt idx="57">
                  <c:v>2709312.6403103601</c:v>
                </c:pt>
                <c:pt idx="58">
                  <c:v>2715779.53197606</c:v>
                </c:pt>
                <c:pt idx="59">
                  <c:v>2700273.6849954599</c:v>
                </c:pt>
                <c:pt idx="60">
                  <c:v>2657941.1453173999</c:v>
                </c:pt>
                <c:pt idx="61">
                  <c:v>2648804.0785640199</c:v>
                </c:pt>
                <c:pt idx="62">
                  <c:v>2654939.6564990999</c:v>
                </c:pt>
                <c:pt idx="63">
                  <c:v>2672583.2033708598</c:v>
                </c:pt>
                <c:pt idx="64">
                  <c:v>2702840.8611634402</c:v>
                </c:pt>
                <c:pt idx="65">
                  <c:v>2721218.6369675603</c:v>
                </c:pt>
                <c:pt idx="66">
                  <c:v>2751304.2295007799</c:v>
                </c:pt>
                <c:pt idx="67">
                  <c:v>2780572.4232986001</c:v>
                </c:pt>
                <c:pt idx="68">
                  <c:v>2806882.4038565098</c:v>
                </c:pt>
                <c:pt idx="69">
                  <c:v>2822974.0437058099</c:v>
                </c:pt>
                <c:pt idx="70">
                  <c:v>2831379.61287928</c:v>
                </c:pt>
                <c:pt idx="71">
                  <c:v>2852886.5005213204</c:v>
                </c:pt>
                <c:pt idx="72">
                  <c:v>2864271.20662427</c:v>
                </c:pt>
                <c:pt idx="73">
                  <c:v>2889870.1221826198</c:v>
                </c:pt>
                <c:pt idx="74">
                  <c:v>2898499.8485268503</c:v>
                </c:pt>
                <c:pt idx="75">
                  <c:v>2911081.1325046304</c:v>
                </c:pt>
                <c:pt idx="76">
                  <c:v>2923119.6397770899</c:v>
                </c:pt>
                <c:pt idx="77">
                  <c:v>2953941.9683590098</c:v>
                </c:pt>
                <c:pt idx="78">
                  <c:v>2967473.2069846401</c:v>
                </c:pt>
                <c:pt idx="79">
                  <c:v>3005449.4588827002</c:v>
                </c:pt>
                <c:pt idx="80">
                  <c:v>2993702.7290684902</c:v>
                </c:pt>
                <c:pt idx="81">
                  <c:v>3001003.8289727899</c:v>
                </c:pt>
                <c:pt idx="82">
                  <c:v>3020074.4130398999</c:v>
                </c:pt>
                <c:pt idx="83">
                  <c:v>3052695.74131581</c:v>
                </c:pt>
                <c:pt idx="84">
                  <c:v>3065650.2281840197</c:v>
                </c:pt>
                <c:pt idx="85">
                  <c:v>3047473.9989867997</c:v>
                </c:pt>
                <c:pt idx="86">
                  <c:v>3047168.1458719098</c:v>
                </c:pt>
                <c:pt idx="87">
                  <c:v>3050307.5913802702</c:v>
                </c:pt>
                <c:pt idx="88">
                  <c:v>3042811.8433490698</c:v>
                </c:pt>
                <c:pt idx="89">
                  <c:v>3066722.3437694102</c:v>
                </c:pt>
                <c:pt idx="90">
                  <c:v>3073558.4757170798</c:v>
                </c:pt>
                <c:pt idx="91">
                  <c:v>3075837.8807465602</c:v>
                </c:pt>
                <c:pt idx="92">
                  <c:v>3073858.8360873102</c:v>
                </c:pt>
                <c:pt idx="93">
                  <c:v>3096247.8671415499</c:v>
                </c:pt>
                <c:pt idx="94">
                  <c:v>3117607.2047754801</c:v>
                </c:pt>
                <c:pt idx="95">
                  <c:v>3144006.0498007401</c:v>
                </c:pt>
                <c:pt idx="96">
                  <c:v>3122455.6271218997</c:v>
                </c:pt>
                <c:pt idx="97">
                  <c:v>3118357.1060729101</c:v>
                </c:pt>
                <c:pt idx="98">
                  <c:v>3138527.8330431604</c:v>
                </c:pt>
                <c:pt idx="99">
                  <c:v>3149203.21292075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2-4BAC-BBB8-B7B34EED7A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Macro!$BO$19:$BO$118</c:f>
              <c:numCache>
                <c:formatCode>General</c:formatCode>
                <c:ptCount val="100"/>
                <c:pt idx="0">
                  <c:v>1622832</c:v>
                </c:pt>
                <c:pt idx="1">
                  <c:v>1640437</c:v>
                </c:pt>
                <c:pt idx="2">
                  <c:v>1658888</c:v>
                </c:pt>
                <c:pt idx="3">
                  <c:v>1686577</c:v>
                </c:pt>
                <c:pt idx="4">
                  <c:v>1692669</c:v>
                </c:pt>
                <c:pt idx="5">
                  <c:v>1700185</c:v>
                </c:pt>
                <c:pt idx="6">
                  <c:v>1707524</c:v>
                </c:pt>
                <c:pt idx="7">
                  <c:v>1714263</c:v>
                </c:pt>
                <c:pt idx="8">
                  <c:v>1738318</c:v>
                </c:pt>
                <c:pt idx="9">
                  <c:v>1770877</c:v>
                </c:pt>
                <c:pt idx="10">
                  <c:v>1790973</c:v>
                </c:pt>
                <c:pt idx="11">
                  <c:v>1807959</c:v>
                </c:pt>
                <c:pt idx="12">
                  <c:v>1813153</c:v>
                </c:pt>
                <c:pt idx="13">
                  <c:v>1824244</c:v>
                </c:pt>
                <c:pt idx="14">
                  <c:v>1828055</c:v>
                </c:pt>
                <c:pt idx="15">
                  <c:v>1830815</c:v>
                </c:pt>
                <c:pt idx="16">
                  <c:v>1833129</c:v>
                </c:pt>
                <c:pt idx="17">
                  <c:v>1835721</c:v>
                </c:pt>
                <c:pt idx="18">
                  <c:v>1831698</c:v>
                </c:pt>
                <c:pt idx="19">
                  <c:v>1833468</c:v>
                </c:pt>
                <c:pt idx="20">
                  <c:v>1850328</c:v>
                </c:pt>
                <c:pt idx="21">
                  <c:v>1865054</c:v>
                </c:pt>
                <c:pt idx="22">
                  <c:v>1885422</c:v>
                </c:pt>
                <c:pt idx="23">
                  <c:v>1906156</c:v>
                </c:pt>
                <c:pt idx="24">
                  <c:v>1927597</c:v>
                </c:pt>
                <c:pt idx="25">
                  <c:v>1945333</c:v>
                </c:pt>
                <c:pt idx="26">
                  <c:v>1964599</c:v>
                </c:pt>
                <c:pt idx="27">
                  <c:v>1981313</c:v>
                </c:pt>
                <c:pt idx="28">
                  <c:v>1994180</c:v>
                </c:pt>
                <c:pt idx="29">
                  <c:v>2004149</c:v>
                </c:pt>
                <c:pt idx="30">
                  <c:v>2009472</c:v>
                </c:pt>
                <c:pt idx="31">
                  <c:v>2024922</c:v>
                </c:pt>
                <c:pt idx="32">
                  <c:v>2051198</c:v>
                </c:pt>
                <c:pt idx="33">
                  <c:v>2076037</c:v>
                </c:pt>
                <c:pt idx="34">
                  <c:v>2093066</c:v>
                </c:pt>
                <c:pt idx="35">
                  <c:v>2107049</c:v>
                </c:pt>
                <c:pt idx="36">
                  <c:v>2126547</c:v>
                </c:pt>
                <c:pt idx="37">
                  <c:v>2136932</c:v>
                </c:pt>
                <c:pt idx="38">
                  <c:v>2148528</c:v>
                </c:pt>
                <c:pt idx="39">
                  <c:v>2160922</c:v>
                </c:pt>
                <c:pt idx="40">
                  <c:v>2193636</c:v>
                </c:pt>
                <c:pt idx="41">
                  <c:v>2224290</c:v>
                </c:pt>
                <c:pt idx="42">
                  <c:v>2260660</c:v>
                </c:pt>
                <c:pt idx="43">
                  <c:v>2284801</c:v>
                </c:pt>
                <c:pt idx="44">
                  <c:v>2308029</c:v>
                </c:pt>
                <c:pt idx="45">
                  <c:v>2349448</c:v>
                </c:pt>
                <c:pt idx="46">
                  <c:v>2381486</c:v>
                </c:pt>
                <c:pt idx="47">
                  <c:v>2397432</c:v>
                </c:pt>
                <c:pt idx="48">
                  <c:v>2439551</c:v>
                </c:pt>
                <c:pt idx="49">
                  <c:v>2474200</c:v>
                </c:pt>
                <c:pt idx="50">
                  <c:v>2508372</c:v>
                </c:pt>
                <c:pt idx="51">
                  <c:v>2543057</c:v>
                </c:pt>
                <c:pt idx="52">
                  <c:v>2584351</c:v>
                </c:pt>
                <c:pt idx="53">
                  <c:v>2605530</c:v>
                </c:pt>
                <c:pt idx="54">
                  <c:v>2636065</c:v>
                </c:pt>
                <c:pt idx="55">
                  <c:v>2673414</c:v>
                </c:pt>
                <c:pt idx="56">
                  <c:v>2684648</c:v>
                </c:pt>
                <c:pt idx="57">
                  <c:v>2717424</c:v>
                </c:pt>
                <c:pt idx="58">
                  <c:v>2723918</c:v>
                </c:pt>
                <c:pt idx="59">
                  <c:v>2708410</c:v>
                </c:pt>
                <c:pt idx="60">
                  <c:v>2666281</c:v>
                </c:pt>
                <c:pt idx="61">
                  <c:v>2657131</c:v>
                </c:pt>
                <c:pt idx="62">
                  <c:v>2663293</c:v>
                </c:pt>
                <c:pt idx="63">
                  <c:v>2681051</c:v>
                </c:pt>
                <c:pt idx="64">
                  <c:v>2711577</c:v>
                </c:pt>
                <c:pt idx="65">
                  <c:v>2730077</c:v>
                </c:pt>
                <c:pt idx="66">
                  <c:v>2760428</c:v>
                </c:pt>
                <c:pt idx="67">
                  <c:v>2789950</c:v>
                </c:pt>
                <c:pt idx="68">
                  <c:v>2816474</c:v>
                </c:pt>
                <c:pt idx="69">
                  <c:v>2832667</c:v>
                </c:pt>
                <c:pt idx="70">
                  <c:v>2841114</c:v>
                </c:pt>
                <c:pt idx="71">
                  <c:v>2862777</c:v>
                </c:pt>
                <c:pt idx="72">
                  <c:v>2874224</c:v>
                </c:pt>
                <c:pt idx="73">
                  <c:v>2900027</c:v>
                </c:pt>
                <c:pt idx="74">
                  <c:v>2908700</c:v>
                </c:pt>
                <c:pt idx="75">
                  <c:v>2921353</c:v>
                </c:pt>
                <c:pt idx="76">
                  <c:v>2933459</c:v>
                </c:pt>
                <c:pt idx="77">
                  <c:v>2964554</c:v>
                </c:pt>
                <c:pt idx="78">
                  <c:v>2978165</c:v>
                </c:pt>
                <c:pt idx="79">
                  <c:v>3016523</c:v>
                </c:pt>
                <c:pt idx="80">
                  <c:v>3004756</c:v>
                </c:pt>
                <c:pt idx="81">
                  <c:v>3012093</c:v>
                </c:pt>
                <c:pt idx="82">
                  <c:v>3031295</c:v>
                </c:pt>
                <c:pt idx="83">
                  <c:v>3064215</c:v>
                </c:pt>
                <c:pt idx="84">
                  <c:v>3077246</c:v>
                </c:pt>
                <c:pt idx="85">
                  <c:v>3059055</c:v>
                </c:pt>
                <c:pt idx="86">
                  <c:v>3058748</c:v>
                </c:pt>
                <c:pt idx="87">
                  <c:v>3061901</c:v>
                </c:pt>
                <c:pt idx="88">
                  <c:v>3054386</c:v>
                </c:pt>
                <c:pt idx="89">
                  <c:v>3078482</c:v>
                </c:pt>
                <c:pt idx="90">
                  <c:v>3085352</c:v>
                </c:pt>
                <c:pt idx="91">
                  <c:v>3087641</c:v>
                </c:pt>
                <c:pt idx="92">
                  <c:v>3085655</c:v>
                </c:pt>
                <c:pt idx="93">
                  <c:v>3108212</c:v>
                </c:pt>
                <c:pt idx="94">
                  <c:v>3129728</c:v>
                </c:pt>
                <c:pt idx="95">
                  <c:v>3156342</c:v>
                </c:pt>
                <c:pt idx="96">
                  <c:v>3134781</c:v>
                </c:pt>
                <c:pt idx="97">
                  <c:v>3130669</c:v>
                </c:pt>
                <c:pt idx="98">
                  <c:v>3150985</c:v>
                </c:pt>
                <c:pt idx="99">
                  <c:v>3161721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2-4BAC-BBB8-B7B34EED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954511"/>
        <c:axId val="1632536223"/>
      </c:lineChart>
      <c:catAx>
        <c:axId val="155695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36223"/>
        <c:crosses val="autoZero"/>
        <c:auto val="1"/>
        <c:lblAlgn val="ctr"/>
        <c:lblOffset val="100"/>
        <c:noMultiLvlLbl val="0"/>
      </c:catAx>
      <c:valAx>
        <c:axId val="16325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CPI_target!$F$5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CPI_target!$A$6:$A$115</c:f>
              <c:strCache>
                <c:ptCount val="110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  <c:pt idx="107">
                  <c:v>2017Q4</c:v>
                </c:pt>
                <c:pt idx="108">
                  <c:v>2018Q1</c:v>
                </c:pt>
                <c:pt idx="109">
                  <c:v>2018Q2</c:v>
                </c:pt>
              </c:strCache>
            </c:strRef>
          </c:cat>
          <c:val>
            <c:numRef>
              <c:f>CPI_target!$F$6:$F$115</c:f>
              <c:numCache>
                <c:formatCode>General</c:formatCode>
                <c:ptCount val="110"/>
                <c:pt idx="0">
                  <c:v>0.16070320174432129</c:v>
                </c:pt>
                <c:pt idx="1">
                  <c:v>0.16120557166854477</c:v>
                </c:pt>
                <c:pt idx="2">
                  <c:v>0.16477529357541165</c:v>
                </c:pt>
                <c:pt idx="3">
                  <c:v>0.15746064659832504</c:v>
                </c:pt>
                <c:pt idx="4">
                  <c:v>0.15590887888042482</c:v>
                </c:pt>
                <c:pt idx="5">
                  <c:v>0.1512850778081376</c:v>
                </c:pt>
                <c:pt idx="6">
                  <c:v>0.15366126064653773</c:v>
                </c:pt>
                <c:pt idx="7">
                  <c:v>0.14434312356796686</c:v>
                </c:pt>
                <c:pt idx="8">
                  <c:v>0.12218955096317985</c:v>
                </c:pt>
                <c:pt idx="9">
                  <c:v>0.1049766987905858</c:v>
                </c:pt>
                <c:pt idx="10">
                  <c:v>8.4899944855064691E-2</c:v>
                </c:pt>
                <c:pt idx="11">
                  <c:v>9.7276093160632016E-2</c:v>
                </c:pt>
                <c:pt idx="12">
                  <c:v>9.5270718090813888E-2</c:v>
                </c:pt>
                <c:pt idx="13">
                  <c:v>9.9425292118417774E-2</c:v>
                </c:pt>
                <c:pt idx="14">
                  <c:v>0.10229688879373944</c:v>
                </c:pt>
                <c:pt idx="15">
                  <c:v>0.1024849427365635</c:v>
                </c:pt>
                <c:pt idx="16">
                  <c:v>9.5375435257626151E-2</c:v>
                </c:pt>
                <c:pt idx="17">
                  <c:v>9.502593124836789E-2</c:v>
                </c:pt>
                <c:pt idx="18">
                  <c:v>7.4100583480016136E-2</c:v>
                </c:pt>
                <c:pt idx="19">
                  <c:v>6.2627119194267333E-2</c:v>
                </c:pt>
                <c:pt idx="20">
                  <c:v>5.7529855625132909E-2</c:v>
                </c:pt>
                <c:pt idx="21">
                  <c:v>5.9461362091948411E-2</c:v>
                </c:pt>
                <c:pt idx="22">
                  <c:v>7.8757568956366653E-2</c:v>
                </c:pt>
                <c:pt idx="23">
                  <c:v>0.10116706348840765</c:v>
                </c:pt>
                <c:pt idx="24">
                  <c:v>0.10175473788716594</c:v>
                </c:pt>
                <c:pt idx="25">
                  <c:v>9.4114528851903856E-2</c:v>
                </c:pt>
                <c:pt idx="26">
                  <c:v>8.0802800054073698E-2</c:v>
                </c:pt>
                <c:pt idx="27">
                  <c:v>7.0232403171865077E-2</c:v>
                </c:pt>
                <c:pt idx="28">
                  <c:v>6.222163590808516E-2</c:v>
                </c:pt>
                <c:pt idx="29">
                  <c:v>6.5132372071357691E-2</c:v>
                </c:pt>
                <c:pt idx="30">
                  <c:v>8.1262215076977729E-2</c:v>
                </c:pt>
                <c:pt idx="31">
                  <c:v>6.6443368000843384E-2</c:v>
                </c:pt>
                <c:pt idx="32">
                  <c:v>8.2533180422588837E-2</c:v>
                </c:pt>
                <c:pt idx="33">
                  <c:v>7.5973962501119985E-2</c:v>
                </c:pt>
                <c:pt idx="34">
                  <c:v>6.9198197010668538E-2</c:v>
                </c:pt>
                <c:pt idx="35">
                  <c:v>7.0050765863663544E-2</c:v>
                </c:pt>
                <c:pt idx="36">
                  <c:v>8.2594509172610575E-2</c:v>
                </c:pt>
                <c:pt idx="37">
                  <c:v>9.3079339146790119E-2</c:v>
                </c:pt>
                <c:pt idx="38">
                  <c:v>8.147419056412919E-2</c:v>
                </c:pt>
                <c:pt idx="39">
                  <c:v>7.743802191446858E-2</c:v>
                </c:pt>
                <c:pt idx="40">
                  <c:v>8.5367816516601858E-2</c:v>
                </c:pt>
                <c:pt idx="41">
                  <c:v>8.6159225229197167E-2</c:v>
                </c:pt>
                <c:pt idx="42">
                  <c:v>3.7618266293559577E-2</c:v>
                </c:pt>
                <c:pt idx="43">
                  <c:v>5.018943961616551E-2</c:v>
                </c:pt>
                <c:pt idx="44">
                  <c:v>5.290404408647853E-2</c:v>
                </c:pt>
                <c:pt idx="45">
                  <c:v>5.8214656417001853E-2</c:v>
                </c:pt>
                <c:pt idx="46">
                  <c:v>0.12527622750155265</c:v>
                </c:pt>
                <c:pt idx="47">
                  <c:v>0.12363509636577619</c:v>
                </c:pt>
                <c:pt idx="48">
                  <c:v>8.150009128822977E-2</c:v>
                </c:pt>
                <c:pt idx="49">
                  <c:v>6.4395688908496451E-2</c:v>
                </c:pt>
                <c:pt idx="50">
                  <c:v>4.9043213653635176E-2</c:v>
                </c:pt>
                <c:pt idx="51">
                  <c:v>2.8394697705130589E-2</c:v>
                </c:pt>
                <c:pt idx="52">
                  <c:v>7.5381346045742648E-2</c:v>
                </c:pt>
                <c:pt idx="53">
                  <c:v>7.2346964020169713E-2</c:v>
                </c:pt>
                <c:pt idx="54">
                  <c:v>6.0193702375334057E-2</c:v>
                </c:pt>
                <c:pt idx="55">
                  <c:v>7.6318193886902863E-2</c:v>
                </c:pt>
                <c:pt idx="56">
                  <c:v>4.1579459336245961E-2</c:v>
                </c:pt>
                <c:pt idx="57">
                  <c:v>4.2688937510097613E-2</c:v>
                </c:pt>
                <c:pt idx="58">
                  <c:v>5.8504061956404563E-2</c:v>
                </c:pt>
                <c:pt idx="59">
                  <c:v>4.8022297814651838E-2</c:v>
                </c:pt>
                <c:pt idx="60">
                  <c:v>3.0431833093561345E-2</c:v>
                </c:pt>
                <c:pt idx="61">
                  <c:v>2.2550296058371222E-2</c:v>
                </c:pt>
                <c:pt idx="62">
                  <c:v>2.6420486218346806E-2</c:v>
                </c:pt>
                <c:pt idx="63">
                  <c:v>3.815182537554862E-2</c:v>
                </c:pt>
                <c:pt idx="64">
                  <c:v>5.7903545094321496E-2</c:v>
                </c:pt>
                <c:pt idx="65">
                  <c:v>7.041798705794533E-2</c:v>
                </c:pt>
                <c:pt idx="66">
                  <c:v>7.2410357892718435E-2</c:v>
                </c:pt>
                <c:pt idx="67">
                  <c:v>8.0241400346954483E-2</c:v>
                </c:pt>
                <c:pt idx="68">
                  <c:v>6.2252111346009498E-2</c:v>
                </c:pt>
                <c:pt idx="69">
                  <c:v>7.7564052509081494E-2</c:v>
                </c:pt>
                <c:pt idx="70">
                  <c:v>0.10044554501314518</c:v>
                </c:pt>
                <c:pt idx="71">
                  <c:v>9.2432109453936651E-2</c:v>
                </c:pt>
                <c:pt idx="72">
                  <c:v>0.10087029230606492</c:v>
                </c:pt>
                <c:pt idx="73">
                  <c:v>8.630868707144268E-2</c:v>
                </c:pt>
                <c:pt idx="74">
                  <c:v>6.4563358577916397E-2</c:v>
                </c:pt>
                <c:pt idx="75">
                  <c:v>6.0706126610636124E-2</c:v>
                </c:pt>
                <c:pt idx="76">
                  <c:v>5.8846311018293296E-2</c:v>
                </c:pt>
                <c:pt idx="77">
                  <c:v>5.0531794298962485E-2</c:v>
                </c:pt>
                <c:pt idx="78">
                  <c:v>3.9092236696406157E-2</c:v>
                </c:pt>
                <c:pt idx="79">
                  <c:v>3.3777899605663242E-2</c:v>
                </c:pt>
                <c:pt idx="80">
                  <c:v>4.276538601203117E-2</c:v>
                </c:pt>
                <c:pt idx="81">
                  <c:v>5.0961341216766209E-2</c:v>
                </c:pt>
                <c:pt idx="82">
                  <c:v>6.0325321359721018E-2</c:v>
                </c:pt>
                <c:pt idx="83">
                  <c:v>7.0217027881091187E-2</c:v>
                </c:pt>
                <c:pt idx="84">
                  <c:v>6.9545050774611816E-2</c:v>
                </c:pt>
                <c:pt idx="85">
                  <c:v>6.1531711888928253E-2</c:v>
                </c:pt>
                <c:pt idx="86">
                  <c:v>5.7911747334725705E-2</c:v>
                </c:pt>
                <c:pt idx="87">
                  <c:v>5.9674715402249445E-2</c:v>
                </c:pt>
                <c:pt idx="88">
                  <c:v>6.1007703929786272E-2</c:v>
                </c:pt>
                <c:pt idx="89">
                  <c:v>5.9722509974181603E-2</c:v>
                </c:pt>
                <c:pt idx="90">
                  <c:v>6.1857194279199224E-2</c:v>
                </c:pt>
                <c:pt idx="91">
                  <c:v>5.7324384819301022E-2</c:v>
                </c:pt>
                <c:pt idx="92">
                  <c:v>5.9601966068638657E-2</c:v>
                </c:pt>
                <c:pt idx="93">
                  <c:v>6.1559127119500845E-2</c:v>
                </c:pt>
                <c:pt idx="94">
                  <c:v>5.4819262151437842E-2</c:v>
                </c:pt>
                <c:pt idx="95">
                  <c:v>4.6543806735521942E-2</c:v>
                </c:pt>
                <c:pt idx="96">
                  <c:v>3.3603970905297098E-2</c:v>
                </c:pt>
                <c:pt idx="97">
                  <c:v>4.0579415282275821E-2</c:v>
                </c:pt>
                <c:pt idx="98">
                  <c:v>4.0716092440417295E-2</c:v>
                </c:pt>
                <c:pt idx="99">
                  <c:v>4.6695719170188443E-2</c:v>
                </c:pt>
                <c:pt idx="100">
                  <c:v>6.0968522234192468E-2</c:v>
                </c:pt>
                <c:pt idx="101">
                  <c:v>6.1253200977203104E-2</c:v>
                </c:pt>
                <c:pt idx="102">
                  <c:v>6.3791881566263475E-2</c:v>
                </c:pt>
                <c:pt idx="103">
                  <c:v>6.2968575229994217E-2</c:v>
                </c:pt>
                <c:pt idx="104">
                  <c:v>5.3177843568403826E-2</c:v>
                </c:pt>
                <c:pt idx="105">
                  <c:v>4.3447196624571971E-2</c:v>
                </c:pt>
                <c:pt idx="106">
                  <c:v>4.1443774392140087E-2</c:v>
                </c:pt>
                <c:pt idx="107">
                  <c:v>4.459138651887673E-2</c:v>
                </c:pt>
                <c:pt idx="108">
                  <c:v>4.2247915539445957E-2</c:v>
                </c:pt>
                <c:pt idx="109">
                  <c:v>4.3689251812826457E-2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40EA-B094-F36B65FEF0ED}"/>
            </c:ext>
          </c:extLst>
        </c:ser>
        <c:ser>
          <c:idx val="1"/>
          <c:order val="1"/>
          <c:tx>
            <c:strRef>
              <c:f>CPI_target!$G$5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CPI_target!$A$6:$A$115</c:f>
              <c:strCache>
                <c:ptCount val="110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  <c:pt idx="107">
                  <c:v>2017Q4</c:v>
                </c:pt>
                <c:pt idx="108">
                  <c:v>2018Q1</c:v>
                </c:pt>
                <c:pt idx="109">
                  <c:v>2018Q2</c:v>
                </c:pt>
              </c:strCache>
            </c:strRef>
          </c:cat>
          <c:val>
            <c:numRef>
              <c:f>CPI_target!$G$6:$G$115</c:f>
              <c:numCache>
                <c:formatCode>General</c:formatCode>
                <c:ptCount val="110"/>
                <c:pt idx="0">
                  <c:v>0.14613778705397462</c:v>
                </c:pt>
                <c:pt idx="1">
                  <c:v>0.15384615384381806</c:v>
                </c:pt>
                <c:pt idx="2">
                  <c:v>0.15686274509999998</c:v>
                </c:pt>
                <c:pt idx="3">
                  <c:v>0.16007532956497172</c:v>
                </c:pt>
                <c:pt idx="4">
                  <c:v>0.15846994535519121</c:v>
                </c:pt>
                <c:pt idx="5">
                  <c:v>0.14736842105263159</c:v>
                </c:pt>
                <c:pt idx="6">
                  <c:v>0.14237288135569104</c:v>
                </c:pt>
                <c:pt idx="7">
                  <c:v>0.10876623376965711</c:v>
                </c:pt>
                <c:pt idx="8">
                  <c:v>9.2767295599056609E-2</c:v>
                </c:pt>
                <c:pt idx="9">
                  <c:v>0.10703363914220176</c:v>
                </c:pt>
                <c:pt idx="10">
                  <c:v>9.1988130560694437E-2</c:v>
                </c:pt>
                <c:pt idx="11">
                  <c:v>9.3704245972044298E-2</c:v>
                </c:pt>
                <c:pt idx="12">
                  <c:v>0.11079136690343772</c:v>
                </c:pt>
                <c:pt idx="13">
                  <c:v>7.0441988950373569E-2</c:v>
                </c:pt>
                <c:pt idx="14">
                  <c:v>8.1521739130545612E-2</c:v>
                </c:pt>
                <c:pt idx="15">
                  <c:v>9.6385542168674787E-2</c:v>
                </c:pt>
                <c:pt idx="16">
                  <c:v>0.10103626943018273</c:v>
                </c:pt>
                <c:pt idx="17">
                  <c:v>0.10709677419497687</c:v>
                </c:pt>
                <c:pt idx="18">
                  <c:v>7.7889447237535103E-2</c:v>
                </c:pt>
                <c:pt idx="19">
                  <c:v>6.5934065934065922E-2</c:v>
                </c:pt>
                <c:pt idx="20">
                  <c:v>6.3529411764780663E-2</c:v>
                </c:pt>
                <c:pt idx="21">
                  <c:v>6.060606060489504E-2</c:v>
                </c:pt>
                <c:pt idx="22">
                  <c:v>7.6923076923076872E-2</c:v>
                </c:pt>
                <c:pt idx="23">
                  <c:v>9.1638029783505104E-2</c:v>
                </c:pt>
                <c:pt idx="24">
                  <c:v>9.6238938053203826E-2</c:v>
                </c:pt>
                <c:pt idx="25">
                  <c:v>9.4505494506697429E-2</c:v>
                </c:pt>
                <c:pt idx="26">
                  <c:v>8.4415584415584277E-2</c:v>
                </c:pt>
                <c:pt idx="27">
                  <c:v>6.820566631472369E-2</c:v>
                </c:pt>
                <c:pt idx="28">
                  <c:v>5.549949546120625E-2</c:v>
                </c:pt>
                <c:pt idx="29">
                  <c:v>5.0200803213855227E-2</c:v>
                </c:pt>
                <c:pt idx="30">
                  <c:v>7.8842315368263582E-2</c:v>
                </c:pt>
                <c:pt idx="31">
                  <c:v>9.1355599214235195E-2</c:v>
                </c:pt>
                <c:pt idx="32">
                  <c:v>8.5086042063016176E-2</c:v>
                </c:pt>
                <c:pt idx="33">
                  <c:v>7.3613766728419128E-2</c:v>
                </c:pt>
                <c:pt idx="34">
                  <c:v>3.4227567069411879E-2</c:v>
                </c:pt>
                <c:pt idx="35">
                  <c:v>1.8901890189036097E-2</c:v>
                </c:pt>
                <c:pt idx="36">
                  <c:v>2.7312775332182682E-2</c:v>
                </c:pt>
                <c:pt idx="37">
                  <c:v>4.9866429208414775E-2</c:v>
                </c:pt>
                <c:pt idx="38">
                  <c:v>6.5295169945380094E-2</c:v>
                </c:pt>
                <c:pt idx="39">
                  <c:v>6.9787985867552749E-2</c:v>
                </c:pt>
                <c:pt idx="40">
                  <c:v>7.461406518003888E-2</c:v>
                </c:pt>
                <c:pt idx="41">
                  <c:v>6.2765055132315561E-2</c:v>
                </c:pt>
                <c:pt idx="42">
                  <c:v>4.7019311503778249E-2</c:v>
                </c:pt>
                <c:pt idx="43">
                  <c:v>4.3765483070153932E-2</c:v>
                </c:pt>
                <c:pt idx="44">
                  <c:v>5.6664006383035481E-2</c:v>
                </c:pt>
                <c:pt idx="45">
                  <c:v>7.7414205904966282E-2</c:v>
                </c:pt>
                <c:pt idx="46">
                  <c:v>0.10425020048026923</c:v>
                </c:pt>
                <c:pt idx="47">
                  <c:v>0.12737341772241084</c:v>
                </c:pt>
                <c:pt idx="48">
                  <c:v>0.10574018126971718</c:v>
                </c:pt>
                <c:pt idx="49">
                  <c:v>7.7777777777777724E-2</c:v>
                </c:pt>
                <c:pt idx="50">
                  <c:v>4.7204066812636336E-2</c:v>
                </c:pt>
                <c:pt idx="51">
                  <c:v>7.7192982463156756E-3</c:v>
                </c:pt>
                <c:pt idx="52">
                  <c:v>5.4644808750001772E-3</c:v>
                </c:pt>
                <c:pt idx="53">
                  <c:v>6.8728522329897235E-3</c:v>
                </c:pt>
                <c:pt idx="54">
                  <c:v>1.3176144243402854E-2</c:v>
                </c:pt>
                <c:pt idx="55">
                  <c:v>3.064066852226266E-2</c:v>
                </c:pt>
                <c:pt idx="56">
                  <c:v>2.8532608695632788E-2</c:v>
                </c:pt>
                <c:pt idx="57">
                  <c:v>3.1399317407529992E-2</c:v>
                </c:pt>
                <c:pt idx="58">
                  <c:v>3.8329911020533958E-2</c:v>
                </c:pt>
                <c:pt idx="59">
                  <c:v>3.7162162163538737E-2</c:v>
                </c:pt>
                <c:pt idx="60">
                  <c:v>3.6988110962987486E-2</c:v>
                </c:pt>
                <c:pt idx="61">
                  <c:v>4.1032428853712055E-2</c:v>
                </c:pt>
                <c:pt idx="62">
                  <c:v>5.2076466709919611E-2</c:v>
                </c:pt>
                <c:pt idx="63">
                  <c:v>5.5374592833188574E-2</c:v>
                </c:pt>
                <c:pt idx="64">
                  <c:v>5.9872611466280201E-2</c:v>
                </c:pt>
                <c:pt idx="65">
                  <c:v>6.9294342022930389E-2</c:v>
                </c:pt>
                <c:pt idx="66">
                  <c:v>7.0175438595864614E-2</c:v>
                </c:pt>
                <c:pt idx="67">
                  <c:v>8.4567901235185206E-2</c:v>
                </c:pt>
                <c:pt idx="68">
                  <c:v>9.9158653846094236E-2</c:v>
                </c:pt>
                <c:pt idx="69">
                  <c:v>0.11712247324487679</c:v>
                </c:pt>
                <c:pt idx="70">
                  <c:v>0.13466042154633162</c:v>
                </c:pt>
                <c:pt idx="71">
                  <c:v>0.11041548093220821</c:v>
                </c:pt>
                <c:pt idx="72">
                  <c:v>8.3652268999407475E-2</c:v>
                </c:pt>
                <c:pt idx="73">
                  <c:v>7.7168706760019745E-2</c:v>
                </c:pt>
                <c:pt idx="74">
                  <c:v>6.3467492260061986E-2</c:v>
                </c:pt>
                <c:pt idx="75">
                  <c:v>6.1506919528478532E-2</c:v>
                </c:pt>
                <c:pt idx="76">
                  <c:v>5.6508577194219756E-2</c:v>
                </c:pt>
                <c:pt idx="77">
                  <c:v>4.5454545453535111E-2</c:v>
                </c:pt>
                <c:pt idx="78">
                  <c:v>3.4934497816593746E-2</c:v>
                </c:pt>
                <c:pt idx="79">
                  <c:v>3.4282955094656842E-2</c:v>
                </c:pt>
                <c:pt idx="80">
                  <c:v>3.8204393505730572E-2</c:v>
                </c:pt>
                <c:pt idx="81">
                  <c:v>4.6313799622422547E-2</c:v>
                </c:pt>
                <c:pt idx="82">
                  <c:v>5.3914674167369947E-2</c:v>
                </c:pt>
                <c:pt idx="83">
                  <c:v>6.0690943043417267E-2</c:v>
                </c:pt>
                <c:pt idx="84">
                  <c:v>6.0717571297120188E-2</c:v>
                </c:pt>
                <c:pt idx="85">
                  <c:v>5.6910569105691033E-2</c:v>
                </c:pt>
                <c:pt idx="86">
                  <c:v>5.1156583630805663E-2</c:v>
                </c:pt>
                <c:pt idx="87">
                  <c:v>5.6338028169479193E-2</c:v>
                </c:pt>
                <c:pt idx="88">
                  <c:v>5.7241977450105397E-2</c:v>
                </c:pt>
                <c:pt idx="89">
                  <c:v>5.6837606837179422E-2</c:v>
                </c:pt>
                <c:pt idx="90">
                  <c:v>6.22090562843578E-2</c:v>
                </c:pt>
                <c:pt idx="91">
                  <c:v>5.4166666666250141E-2</c:v>
                </c:pt>
                <c:pt idx="92">
                  <c:v>5.9474979490951707E-2</c:v>
                </c:pt>
                <c:pt idx="93">
                  <c:v>6.4698746462622303E-2</c:v>
                </c:pt>
                <c:pt idx="94">
                  <c:v>6.254980079638961E-2</c:v>
                </c:pt>
                <c:pt idx="95">
                  <c:v>5.6916996047453372E-2</c:v>
                </c:pt>
                <c:pt idx="96">
                  <c:v>4.1424699961672529E-2</c:v>
                </c:pt>
                <c:pt idx="97">
                  <c:v>4.5575389289766122E-2</c:v>
                </c:pt>
                <c:pt idx="98">
                  <c:v>4.7244094488188892E-2</c:v>
                </c:pt>
                <c:pt idx="99">
                  <c:v>4.8616305161573781E-2</c:v>
                </c:pt>
                <c:pt idx="100">
                  <c:v>6.5055762081388524E-2</c:v>
                </c:pt>
                <c:pt idx="101">
                  <c:v>6.2477297493257256E-2</c:v>
                </c:pt>
                <c:pt idx="102">
                  <c:v>6.0150375939849621E-2</c:v>
                </c:pt>
                <c:pt idx="103">
                  <c:v>6.5977175462886617E-2</c:v>
                </c:pt>
                <c:pt idx="104">
                  <c:v>6.3176265267015808E-2</c:v>
                </c:pt>
                <c:pt idx="105">
                  <c:v>5.2991452994871846E-2</c:v>
                </c:pt>
                <c:pt idx="106">
                  <c:v>4.7956771357649419E-2</c:v>
                </c:pt>
                <c:pt idx="107">
                  <c:v>4.7172967544679478E-2</c:v>
                </c:pt>
                <c:pt idx="108">
                  <c:v>4.0709455026397556E-2</c:v>
                </c:pt>
                <c:pt idx="109">
                  <c:v>4.4805519477127298E-2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E-40EA-B094-F36B65FEF0ED}"/>
            </c:ext>
          </c:extLst>
        </c:ser>
        <c:ser>
          <c:idx val="2"/>
          <c:order val="2"/>
          <c:tx>
            <c:strRef>
              <c:f>CPI_target!$H$5</c:f>
              <c:strCache>
                <c:ptCount val="1"/>
                <c:pt idx="0">
                  <c:v>Target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CPI_target!$A$6:$A$115</c:f>
              <c:strCache>
                <c:ptCount val="110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  <c:pt idx="107">
                  <c:v>2017Q4</c:v>
                </c:pt>
                <c:pt idx="108">
                  <c:v>2018Q1</c:v>
                </c:pt>
                <c:pt idx="109">
                  <c:v>2018Q2</c:v>
                </c:pt>
              </c:strCache>
            </c:strRef>
          </c:cat>
          <c:val>
            <c:numRef>
              <c:f>CPI_target!$H$6:$H$115</c:f>
              <c:numCache>
                <c:formatCode>General</c:formatCode>
                <c:ptCount val="110"/>
                <c:pt idx="0">
                  <c:v>0.1515323524317127</c:v>
                </c:pt>
                <c:pt idx="1">
                  <c:v>0.14588838874594323</c:v>
                </c:pt>
                <c:pt idx="2">
                  <c:v>0.14055323560585475</c:v>
                </c:pt>
                <c:pt idx="3">
                  <c:v>0.1354738327968843</c:v>
                </c:pt>
                <c:pt idx="4">
                  <c:v>0.13061091977501427</c:v>
                </c:pt>
                <c:pt idx="5">
                  <c:v>0.12594413438260155</c:v>
                </c:pt>
                <c:pt idx="6">
                  <c:v>0.12147244248430233</c:v>
                </c:pt>
                <c:pt idx="7">
                  <c:v>0.1172054576639816</c:v>
                </c:pt>
                <c:pt idx="8">
                  <c:v>0.11316492613779672</c:v>
                </c:pt>
                <c:pt idx="9">
                  <c:v>0.10936525780352868</c:v>
                </c:pt>
                <c:pt idx="10">
                  <c:v>0.10580523751004045</c:v>
                </c:pt>
                <c:pt idx="11">
                  <c:v>0.10248334754207855</c:v>
                </c:pt>
                <c:pt idx="12">
                  <c:v>9.9390057511811181E-2</c:v>
                </c:pt>
                <c:pt idx="13">
                  <c:v>9.6512916916750457E-2</c:v>
                </c:pt>
                <c:pt idx="14">
                  <c:v>9.3846739717950101E-2</c:v>
                </c:pt>
                <c:pt idx="15">
                  <c:v>9.136946385081357E-2</c:v>
                </c:pt>
                <c:pt idx="16">
                  <c:v>8.9057124108474328E-2</c:v>
                </c:pt>
                <c:pt idx="17">
                  <c:v>8.6890397256632168E-2</c:v>
                </c:pt>
                <c:pt idx="18">
                  <c:v>8.4857401157861112E-2</c:v>
                </c:pt>
                <c:pt idx="19">
                  <c:v>8.2959790011777335E-2</c:v>
                </c:pt>
                <c:pt idx="20">
                  <c:v>8.1195318264978722E-2</c:v>
                </c:pt>
                <c:pt idx="21">
                  <c:v>7.9553384999206278E-2</c:v>
                </c:pt>
                <c:pt idx="22">
                  <c:v>7.801110081660223E-2</c:v>
                </c:pt>
                <c:pt idx="23">
                  <c:v>7.6536310958273734E-2</c:v>
                </c:pt>
                <c:pt idx="24">
                  <c:v>7.5101055037507747E-2</c:v>
                </c:pt>
                <c:pt idx="25">
                  <c:v>7.3685799333727209E-2</c:v>
                </c:pt>
                <c:pt idx="26">
                  <c:v>7.2286063647945209E-2</c:v>
                </c:pt>
                <c:pt idx="27">
                  <c:v>7.0910408554347271E-2</c:v>
                </c:pt>
                <c:pt idx="28">
                  <c:v>6.9573147167335536E-2</c:v>
                </c:pt>
                <c:pt idx="29">
                  <c:v>6.8287555377294362E-2</c:v>
                </c:pt>
                <c:pt idx="30">
                  <c:v>6.7055117696542377E-2</c:v>
                </c:pt>
                <c:pt idx="31">
                  <c:v>6.5868344341385665E-2</c:v>
                </c:pt>
                <c:pt idx="32">
                  <c:v>6.4725833232967434E-2</c:v>
                </c:pt>
                <c:pt idx="33">
                  <c:v>6.3642210734212279E-2</c:v>
                </c:pt>
                <c:pt idx="34">
                  <c:v>6.2644337844064424E-2</c:v>
                </c:pt>
                <c:pt idx="35">
                  <c:v>6.1762016251204699E-2</c:v>
                </c:pt>
                <c:pt idx="36">
                  <c:v>6.1006193256400332E-2</c:v>
                </c:pt>
                <c:pt idx="37">
                  <c:v>6.0361166564636859E-2</c:v>
                </c:pt>
                <c:pt idx="38">
                  <c:v>5.9791714273980112E-2</c:v>
                </c:pt>
                <c:pt idx="39">
                  <c:v>5.925685528443414E-2</c:v>
                </c:pt>
                <c:pt idx="40">
                  <c:v>5.8722570669164753E-2</c:v>
                </c:pt>
                <c:pt idx="41">
                  <c:v>5.8162416994622657E-2</c:v>
                </c:pt>
                <c:pt idx="42">
                  <c:v>5.7562057964238411E-2</c:v>
                </c:pt>
                <c:pt idx="43">
                  <c:v>5.6909549646277924E-2</c:v>
                </c:pt>
                <c:pt idx="44">
                  <c:v>5.6187299369452992E-2</c:v>
                </c:pt>
                <c:pt idx="45">
                  <c:v>5.5371533370119241E-2</c:v>
                </c:pt>
                <c:pt idx="46">
                  <c:v>5.4439582173552603E-2</c:v>
                </c:pt>
                <c:pt idx="47">
                  <c:v>5.338295582729824E-2</c:v>
                </c:pt>
                <c:pt idx="48">
                  <c:v>5.2223997234364994E-2</c:v>
                </c:pt>
                <c:pt idx="49">
                  <c:v>5.1027398805843616E-2</c:v>
                </c:pt>
                <c:pt idx="50">
                  <c:v>4.9886679405859002E-2</c:v>
                </c:pt>
                <c:pt idx="51">
                  <c:v>4.890812384194887E-2</c:v>
                </c:pt>
                <c:pt idx="52">
                  <c:v>4.8189409594336485E-2</c:v>
                </c:pt>
                <c:pt idx="53">
                  <c:v>4.7515229500485701E-2</c:v>
                </c:pt>
                <c:pt idx="54">
                  <c:v>4.6891695913764853E-2</c:v>
                </c:pt>
                <c:pt idx="55">
                  <c:v>4.6416806624764551E-2</c:v>
                </c:pt>
                <c:pt idx="56">
                  <c:v>4.5787719481258371E-2</c:v>
                </c:pt>
                <c:pt idx="57">
                  <c:v>4.5400431440135502E-2</c:v>
                </c:pt>
                <c:pt idx="58">
                  <c:v>4.5191372260462437E-2</c:v>
                </c:pt>
                <c:pt idx="59">
                  <c:v>4.4982354888444265E-2</c:v>
                </c:pt>
                <c:pt idx="60">
                  <c:v>4.4982354888444265E-2</c:v>
                </c:pt>
                <c:pt idx="61">
                  <c:v>4.4982354888444265E-2</c:v>
                </c:pt>
                <c:pt idx="62">
                  <c:v>4.4982354888444265E-2</c:v>
                </c:pt>
                <c:pt idx="63">
                  <c:v>4.4982354888444265E-2</c:v>
                </c:pt>
                <c:pt idx="64">
                  <c:v>4.4982354888444265E-2</c:v>
                </c:pt>
                <c:pt idx="65">
                  <c:v>4.4982354888444265E-2</c:v>
                </c:pt>
                <c:pt idx="66">
                  <c:v>4.4982354888444265E-2</c:v>
                </c:pt>
                <c:pt idx="67">
                  <c:v>4.4982354888444265E-2</c:v>
                </c:pt>
                <c:pt idx="68">
                  <c:v>4.4982354888444265E-2</c:v>
                </c:pt>
                <c:pt idx="69">
                  <c:v>4.4982354888444265E-2</c:v>
                </c:pt>
                <c:pt idx="70">
                  <c:v>4.4982354888444265E-2</c:v>
                </c:pt>
                <c:pt idx="71">
                  <c:v>4.4982354888444265E-2</c:v>
                </c:pt>
                <c:pt idx="72">
                  <c:v>4.4982354888444265E-2</c:v>
                </c:pt>
                <c:pt idx="73">
                  <c:v>4.4982354888444265E-2</c:v>
                </c:pt>
                <c:pt idx="74">
                  <c:v>4.4982354888444265E-2</c:v>
                </c:pt>
                <c:pt idx="75">
                  <c:v>4.4982354888444265E-2</c:v>
                </c:pt>
                <c:pt idx="76">
                  <c:v>4.4982354888444265E-2</c:v>
                </c:pt>
                <c:pt idx="77">
                  <c:v>4.4982354888444265E-2</c:v>
                </c:pt>
                <c:pt idx="78">
                  <c:v>4.4982354888444265E-2</c:v>
                </c:pt>
                <c:pt idx="79">
                  <c:v>4.4982354888444265E-2</c:v>
                </c:pt>
                <c:pt idx="80">
                  <c:v>4.4982354888444265E-2</c:v>
                </c:pt>
                <c:pt idx="81">
                  <c:v>4.4982354888444265E-2</c:v>
                </c:pt>
                <c:pt idx="82">
                  <c:v>4.4982354888444265E-2</c:v>
                </c:pt>
                <c:pt idx="83">
                  <c:v>4.4982354888444487E-2</c:v>
                </c:pt>
                <c:pt idx="84">
                  <c:v>4.4982354888444265E-2</c:v>
                </c:pt>
                <c:pt idx="85">
                  <c:v>4.4982354888444487E-2</c:v>
                </c:pt>
                <c:pt idx="86">
                  <c:v>4.4982354888444487E-2</c:v>
                </c:pt>
                <c:pt idx="87">
                  <c:v>4.4982354888444265E-2</c:v>
                </c:pt>
                <c:pt idx="88">
                  <c:v>4.4982354888444487E-2</c:v>
                </c:pt>
                <c:pt idx="89">
                  <c:v>4.4982354888444265E-2</c:v>
                </c:pt>
                <c:pt idx="90">
                  <c:v>4.4982354888444265E-2</c:v>
                </c:pt>
                <c:pt idx="91">
                  <c:v>4.4982354888444043E-2</c:v>
                </c:pt>
                <c:pt idx="92">
                  <c:v>4.4982354888444265E-2</c:v>
                </c:pt>
                <c:pt idx="93">
                  <c:v>4.4982354888444265E-2</c:v>
                </c:pt>
                <c:pt idx="94">
                  <c:v>4.4982354888444265E-2</c:v>
                </c:pt>
                <c:pt idx="95">
                  <c:v>4.4982354888444487E-2</c:v>
                </c:pt>
                <c:pt idx="96">
                  <c:v>4.4982354888444265E-2</c:v>
                </c:pt>
                <c:pt idx="97">
                  <c:v>4.4982354888444265E-2</c:v>
                </c:pt>
                <c:pt idx="98">
                  <c:v>4.4982354888444265E-2</c:v>
                </c:pt>
                <c:pt idx="99">
                  <c:v>4.4982354888444265E-2</c:v>
                </c:pt>
                <c:pt idx="100">
                  <c:v>4.4982354888444265E-2</c:v>
                </c:pt>
                <c:pt idx="101">
                  <c:v>4.4982354888444265E-2</c:v>
                </c:pt>
                <c:pt idx="102">
                  <c:v>4.4982354888444487E-2</c:v>
                </c:pt>
                <c:pt idx="103">
                  <c:v>4.4982354888444265E-2</c:v>
                </c:pt>
                <c:pt idx="104">
                  <c:v>4.4982354888444265E-2</c:v>
                </c:pt>
                <c:pt idx="105">
                  <c:v>4.4982354888444265E-2</c:v>
                </c:pt>
                <c:pt idx="106">
                  <c:v>4.4982354888444265E-2</c:v>
                </c:pt>
                <c:pt idx="107">
                  <c:v>4.4982354888444265E-2</c:v>
                </c:pt>
                <c:pt idx="108">
                  <c:v>4.4982354888444487E-2</c:v>
                </c:pt>
                <c:pt idx="109">
                  <c:v>4.4982354888444265E-2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E-40EA-B094-F36B65FEF0ED}"/>
            </c:ext>
          </c:extLst>
        </c:ser>
        <c:ser>
          <c:idx val="3"/>
          <c:order val="3"/>
          <c:tx>
            <c:strRef>
              <c:f>CPI_target!$I$5</c:f>
              <c:strCache>
                <c:ptCount val="1"/>
                <c:pt idx="0">
                  <c:v>Target 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CPI_target!$A$6:$A$115</c:f>
              <c:strCache>
                <c:ptCount val="110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  <c:pt idx="107">
                  <c:v>2017Q4</c:v>
                </c:pt>
                <c:pt idx="108">
                  <c:v>2018Q1</c:v>
                </c:pt>
                <c:pt idx="109">
                  <c:v>2018Q2</c:v>
                </c:pt>
              </c:strCache>
            </c:strRef>
          </c:cat>
          <c:val>
            <c:numRef>
              <c:f>CPI_target!$I$6:$I$115</c:f>
              <c:numCache>
                <c:formatCode>General</c:formatCode>
                <c:ptCount val="110"/>
                <c:pt idx="0">
                  <c:v>0.15115378224873255</c:v>
                </c:pt>
                <c:pt idx="1">
                  <c:v>0.14788763445117015</c:v>
                </c:pt>
                <c:pt idx="2">
                  <c:v>0.14437795315940871</c:v>
                </c:pt>
                <c:pt idx="3">
                  <c:v>0.14065655159736967</c:v>
                </c:pt>
                <c:pt idx="4">
                  <c:v>0.13676122118771716</c:v>
                </c:pt>
                <c:pt idx="5">
                  <c:v>0.13273438955273775</c:v>
                </c:pt>
                <c:pt idx="6">
                  <c:v>0.12862250827924737</c:v>
                </c:pt>
                <c:pt idx="7">
                  <c:v>0.12447752960891489</c:v>
                </c:pt>
                <c:pt idx="8">
                  <c:v>0.1203569928632986</c:v>
                </c:pt>
                <c:pt idx="9">
                  <c:v>0.116323266075264</c:v>
                </c:pt>
                <c:pt idx="10">
                  <c:v>0.1124312969054162</c:v>
                </c:pt>
                <c:pt idx="11">
                  <c:v>0.10872209569787805</c:v>
                </c:pt>
                <c:pt idx="12">
                  <c:v>0.10521538650338003</c:v>
                </c:pt>
                <c:pt idx="13">
                  <c:v>0.10192158194895362</c:v>
                </c:pt>
                <c:pt idx="14">
                  <c:v>9.8844344804965623E-2</c:v>
                </c:pt>
                <c:pt idx="15">
                  <c:v>9.5985177838593838E-2</c:v>
                </c:pt>
                <c:pt idx="16">
                  <c:v>9.3348372869251461E-2</c:v>
                </c:pt>
                <c:pt idx="17">
                  <c:v>9.0941751144260063E-2</c:v>
                </c:pt>
                <c:pt idx="18">
                  <c:v>8.8773784980127557E-2</c:v>
                </c:pt>
                <c:pt idx="19">
                  <c:v>8.685484408244748E-2</c:v>
                </c:pt>
                <c:pt idx="20">
                  <c:v>8.5186142996357184E-2</c:v>
                </c:pt>
                <c:pt idx="21">
                  <c:v>8.3754214243327629E-2</c:v>
                </c:pt>
                <c:pt idx="22">
                  <c:v>8.2530260785083742E-2</c:v>
                </c:pt>
                <c:pt idx="23">
                  <c:v>8.1473517050837163E-2</c:v>
                </c:pt>
                <c:pt idx="24">
                  <c:v>8.0543394381546118E-2</c:v>
                </c:pt>
                <c:pt idx="25">
                  <c:v>7.971497932995919E-2</c:v>
                </c:pt>
                <c:pt idx="26">
                  <c:v>7.8977916072963117E-2</c:v>
                </c:pt>
                <c:pt idx="27">
                  <c:v>7.8330549162602292E-2</c:v>
                </c:pt>
                <c:pt idx="28">
                  <c:v>7.7773347421078665E-2</c:v>
                </c:pt>
                <c:pt idx="29">
                  <c:v>7.7300621189548613E-2</c:v>
                </c:pt>
                <c:pt idx="30">
                  <c:v>7.6898272566779946E-2</c:v>
                </c:pt>
                <c:pt idx="31">
                  <c:v>7.6545896156433146E-2</c:v>
                </c:pt>
                <c:pt idx="32">
                  <c:v>7.6226952478583909E-2</c:v>
                </c:pt>
                <c:pt idx="33">
                  <c:v>7.5919979773582114E-2</c:v>
                </c:pt>
                <c:pt idx="34">
                  <c:v>7.5608950423763366E-2</c:v>
                </c:pt>
                <c:pt idx="35">
                  <c:v>7.5278971062803457E-2</c:v>
                </c:pt>
                <c:pt idx="36">
                  <c:v>7.4912219892662391E-2</c:v>
                </c:pt>
                <c:pt idx="37">
                  <c:v>7.4489162622959348E-2</c:v>
                </c:pt>
                <c:pt idx="38">
                  <c:v>7.3996086116455473E-2</c:v>
                </c:pt>
                <c:pt idx="39">
                  <c:v>7.3432115416014021E-2</c:v>
                </c:pt>
                <c:pt idx="40">
                  <c:v>7.2800073335475668E-2</c:v>
                </c:pt>
                <c:pt idx="41">
                  <c:v>7.2106003243383343E-2</c:v>
                </c:pt>
                <c:pt idx="42">
                  <c:v>7.1362442682313398E-2</c:v>
                </c:pt>
                <c:pt idx="43">
                  <c:v>7.0589658392019139E-2</c:v>
                </c:pt>
                <c:pt idx="44">
                  <c:v>6.9786445540357178E-2</c:v>
                </c:pt>
                <c:pt idx="45">
                  <c:v>6.8939287620405132E-2</c:v>
                </c:pt>
                <c:pt idx="46">
                  <c:v>6.8025289388828236E-2</c:v>
                </c:pt>
                <c:pt idx="47">
                  <c:v>6.7016423718175622E-2</c:v>
                </c:pt>
                <c:pt idx="48">
                  <c:v>6.5920123830305322E-2</c:v>
                </c:pt>
                <c:pt idx="49">
                  <c:v>6.4776253002222228E-2</c:v>
                </c:pt>
                <c:pt idx="50">
                  <c:v>6.3631908758751354E-2</c:v>
                </c:pt>
                <c:pt idx="51">
                  <c:v>6.2530126576134881E-2</c:v>
                </c:pt>
                <c:pt idx="52">
                  <c:v>6.1502857063955529E-2</c:v>
                </c:pt>
                <c:pt idx="53">
                  <c:v>6.0037554450176112E-2</c:v>
                </c:pt>
                <c:pt idx="54">
                  <c:v>5.7362417158698831E-2</c:v>
                </c:pt>
                <c:pt idx="55">
                  <c:v>5.4412773465798647E-2</c:v>
                </c:pt>
                <c:pt idx="56">
                  <c:v>5.1165974522565882E-2</c:v>
                </c:pt>
                <c:pt idx="57">
                  <c:v>4.8473713008737151E-2</c:v>
                </c:pt>
                <c:pt idx="58">
                  <c:v>4.7111582758321058E-2</c:v>
                </c:pt>
                <c:pt idx="59">
                  <c:v>4.6274228478485391E-2</c:v>
                </c:pt>
                <c:pt idx="60">
                  <c:v>4.585580247787302E-2</c:v>
                </c:pt>
                <c:pt idx="61">
                  <c:v>4.5609532435824773E-2</c:v>
                </c:pt>
                <c:pt idx="62">
                  <c:v>4.5400431440134614E-2</c:v>
                </c:pt>
                <c:pt idx="63">
                  <c:v>4.5191372260462215E-2</c:v>
                </c:pt>
                <c:pt idx="64">
                  <c:v>4.5086858349018932E-2</c:v>
                </c:pt>
                <c:pt idx="65">
                  <c:v>4.4982354888444043E-2</c:v>
                </c:pt>
                <c:pt idx="66">
                  <c:v>4.4982354888444265E-2</c:v>
                </c:pt>
                <c:pt idx="67">
                  <c:v>4.4982354888444265E-2</c:v>
                </c:pt>
                <c:pt idx="68">
                  <c:v>4.4982354888444265E-2</c:v>
                </c:pt>
                <c:pt idx="69">
                  <c:v>4.4982354888444265E-2</c:v>
                </c:pt>
                <c:pt idx="70">
                  <c:v>4.4982354888444265E-2</c:v>
                </c:pt>
                <c:pt idx="71">
                  <c:v>4.4982354888444265E-2</c:v>
                </c:pt>
                <c:pt idx="72">
                  <c:v>4.4982354888444265E-2</c:v>
                </c:pt>
                <c:pt idx="73">
                  <c:v>4.4982354888444487E-2</c:v>
                </c:pt>
                <c:pt idx="74">
                  <c:v>4.4982354888444265E-2</c:v>
                </c:pt>
                <c:pt idx="75">
                  <c:v>4.4982354888444265E-2</c:v>
                </c:pt>
                <c:pt idx="76">
                  <c:v>4.4982354888444487E-2</c:v>
                </c:pt>
                <c:pt idx="77">
                  <c:v>4.4982354888444265E-2</c:v>
                </c:pt>
                <c:pt idx="78">
                  <c:v>4.4982354888444265E-2</c:v>
                </c:pt>
                <c:pt idx="79">
                  <c:v>4.4982354888444265E-2</c:v>
                </c:pt>
                <c:pt idx="80">
                  <c:v>4.4982354888444265E-2</c:v>
                </c:pt>
                <c:pt idx="81">
                  <c:v>4.4982354888444265E-2</c:v>
                </c:pt>
                <c:pt idx="82">
                  <c:v>4.4982354888444265E-2</c:v>
                </c:pt>
                <c:pt idx="83">
                  <c:v>4.4982354888444265E-2</c:v>
                </c:pt>
                <c:pt idx="84">
                  <c:v>4.4982354888444265E-2</c:v>
                </c:pt>
                <c:pt idx="85">
                  <c:v>4.4982354888444265E-2</c:v>
                </c:pt>
                <c:pt idx="86">
                  <c:v>4.4982354888444487E-2</c:v>
                </c:pt>
                <c:pt idx="87">
                  <c:v>4.4982354888444265E-2</c:v>
                </c:pt>
                <c:pt idx="88">
                  <c:v>4.4982354888444265E-2</c:v>
                </c:pt>
                <c:pt idx="89">
                  <c:v>4.4982354888444265E-2</c:v>
                </c:pt>
                <c:pt idx="90">
                  <c:v>4.4982354888444265E-2</c:v>
                </c:pt>
                <c:pt idx="91">
                  <c:v>4.4982354888444265E-2</c:v>
                </c:pt>
                <c:pt idx="92">
                  <c:v>4.4982354888444265E-2</c:v>
                </c:pt>
                <c:pt idx="93">
                  <c:v>4.4982354888444265E-2</c:v>
                </c:pt>
                <c:pt idx="94">
                  <c:v>4.4982354888444265E-2</c:v>
                </c:pt>
                <c:pt idx="95">
                  <c:v>4.4982354888444265E-2</c:v>
                </c:pt>
                <c:pt idx="96">
                  <c:v>4.4982354888444265E-2</c:v>
                </c:pt>
                <c:pt idx="97">
                  <c:v>4.4982354888444487E-2</c:v>
                </c:pt>
                <c:pt idx="98">
                  <c:v>4.4982354888444265E-2</c:v>
                </c:pt>
                <c:pt idx="99">
                  <c:v>4.4982354888444265E-2</c:v>
                </c:pt>
                <c:pt idx="100">
                  <c:v>4.4982354888444265E-2</c:v>
                </c:pt>
                <c:pt idx="101">
                  <c:v>4.4982354888444265E-2</c:v>
                </c:pt>
                <c:pt idx="102">
                  <c:v>4.4982354888444265E-2</c:v>
                </c:pt>
                <c:pt idx="103">
                  <c:v>4.4982354888444265E-2</c:v>
                </c:pt>
                <c:pt idx="104">
                  <c:v>4.4982354888444265E-2</c:v>
                </c:pt>
                <c:pt idx="105">
                  <c:v>4.4982354888444265E-2</c:v>
                </c:pt>
                <c:pt idx="106">
                  <c:v>4.4982354888444265E-2</c:v>
                </c:pt>
                <c:pt idx="107">
                  <c:v>4.4982354888444265E-2</c:v>
                </c:pt>
                <c:pt idx="108">
                  <c:v>4.4982354888444265E-2</c:v>
                </c:pt>
                <c:pt idx="109">
                  <c:v>4.4982354888444265E-2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E-40EA-B094-F36B65FE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72264"/>
        <c:axId val="859771936"/>
      </c:lineChart>
      <c:catAx>
        <c:axId val="85977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71936"/>
        <c:crosses val="autoZero"/>
        <c:auto val="1"/>
        <c:lblAlgn val="ctr"/>
        <c:lblOffset val="100"/>
        <c:noMultiLvlLbl val="0"/>
      </c:catAx>
      <c:valAx>
        <c:axId val="859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7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368300</xdr:colOff>
      <xdr:row>26</xdr:row>
      <xdr:rowOff>76200</xdr:rowOff>
    </xdr:from>
    <xdr:to>
      <xdr:col>85</xdr:col>
      <xdr:colOff>393700</xdr:colOff>
      <xdr:row>64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B3FC3-8AB6-48E8-8F3E-EF8724E2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133350</xdr:rowOff>
    </xdr:from>
    <xdr:to>
      <xdr:col>21</xdr:col>
      <xdr:colOff>514350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36"/>
  <sheetViews>
    <sheetView zoomScale="60" zoomScaleNormal="60" workbookViewId="0">
      <pane xSplit="1" ySplit="2" topLeftCell="AX36" activePane="bottomRight" state="frozen"/>
      <selection pane="topRight" activeCell="D1" sqref="D1"/>
      <selection pane="bottomLeft" activeCell="A3" sqref="A3"/>
      <selection pane="bottomRight" activeCell="BC42" sqref="BC42"/>
    </sheetView>
  </sheetViews>
  <sheetFormatPr defaultRowHeight="15" x14ac:dyDescent="0.25"/>
  <cols>
    <col min="2" max="2" width="19.7109375" style="6" customWidth="1"/>
    <col min="3" max="3" width="25.5703125" style="11" bestFit="1" customWidth="1"/>
    <col min="4" max="5" width="18.140625" customWidth="1"/>
    <col min="6" max="6" width="18.140625" style="16" customWidth="1"/>
    <col min="7" max="7" width="20.140625" customWidth="1"/>
    <col min="8" max="8" width="20.140625" style="16" customWidth="1"/>
    <col min="9" max="9" width="24.5703125" bestFit="1" customWidth="1"/>
    <col min="10" max="10" width="19.5703125" customWidth="1"/>
    <col min="11" max="11" width="19.5703125" style="16" customWidth="1"/>
    <col min="12" max="12" width="11.5703125" style="6" customWidth="1"/>
    <col min="13" max="13" width="11.5703125" customWidth="1"/>
    <col min="14" max="14" width="14" style="11" customWidth="1"/>
    <col min="15" max="15" width="19.5703125" customWidth="1"/>
    <col min="16" max="16" width="26.140625" customWidth="1"/>
    <col min="17" max="17" width="26.140625" style="16" customWidth="1"/>
    <col min="18" max="18" width="26.140625" style="6" customWidth="1"/>
    <col min="19" max="19" width="26.140625" style="16" customWidth="1"/>
    <col min="20" max="20" width="26.140625" customWidth="1"/>
    <col min="21" max="22" width="20.28515625" customWidth="1"/>
    <col min="23" max="23" width="21.85546875" style="6" customWidth="1"/>
    <col min="24" max="28" width="20.28515625" customWidth="1"/>
    <col min="29" max="29" width="20.28515625" style="16" customWidth="1"/>
    <col min="30" max="30" width="13" customWidth="1"/>
    <col min="31" max="31" width="13" style="16" customWidth="1"/>
    <col min="32" max="33" width="14.140625" customWidth="1"/>
    <col min="34" max="34" width="15.28515625" style="48" customWidth="1"/>
    <col min="35" max="35" width="15.28515625" style="49" customWidth="1"/>
    <col min="36" max="37" width="15.28515625" style="48" customWidth="1"/>
    <col min="38" max="38" width="9.140625" style="6"/>
    <col min="39" max="39" width="12" customWidth="1"/>
    <col min="40" max="40" width="29" style="11" customWidth="1"/>
    <col min="41" max="41" width="11.5703125" style="6" customWidth="1"/>
    <col min="42" max="42" width="11.5703125" customWidth="1"/>
    <col min="43" max="43" width="14.140625" style="11" bestFit="1" customWidth="1"/>
    <col min="45" max="45" width="11.140625" customWidth="1"/>
    <col min="46" max="46" width="15.85546875" style="11" customWidth="1"/>
    <col min="47" max="47" width="16.7109375" customWidth="1"/>
    <col min="48" max="48" width="16.7109375" style="16" customWidth="1"/>
    <col min="49" max="50" width="16.140625" customWidth="1"/>
    <col min="51" max="51" width="16.140625" style="16" customWidth="1"/>
    <col min="52" max="52" width="17.85546875" customWidth="1"/>
    <col min="53" max="53" width="17.85546875" style="16" customWidth="1"/>
    <col min="54" max="54" width="9.140625" style="6"/>
    <col min="55" max="55" width="18" style="11" bestFit="1" customWidth="1"/>
    <col min="56" max="56" width="12.28515625" style="24" customWidth="1"/>
    <col min="57" max="57" width="10.7109375" style="56" customWidth="1"/>
    <col min="58" max="58" width="13.140625" style="11" customWidth="1"/>
    <col min="60" max="60" width="10.5703125" style="48" customWidth="1"/>
    <col min="61" max="61" width="12" style="11" customWidth="1"/>
  </cols>
  <sheetData>
    <row r="1" spans="1:61" ht="30" customHeight="1" x14ac:dyDescent="0.25">
      <c r="B1" s="95" t="s">
        <v>142</v>
      </c>
      <c r="C1" s="96"/>
      <c r="D1" s="1" t="s">
        <v>144</v>
      </c>
      <c r="E1" s="1" t="s">
        <v>143</v>
      </c>
      <c r="F1" s="8"/>
      <c r="G1" s="95" t="s">
        <v>145</v>
      </c>
      <c r="H1" s="96"/>
      <c r="I1" s="22" t="s">
        <v>146</v>
      </c>
      <c r="J1" s="1" t="s">
        <v>147</v>
      </c>
      <c r="K1" s="21"/>
      <c r="L1" s="95" t="s">
        <v>168</v>
      </c>
      <c r="M1" s="101"/>
      <c r="N1" s="96"/>
      <c r="O1" s="95" t="s">
        <v>114</v>
      </c>
      <c r="P1" s="101"/>
      <c r="Q1" s="96"/>
      <c r="R1" s="41" t="s">
        <v>175</v>
      </c>
      <c r="S1" s="8"/>
      <c r="T1" s="95" t="s">
        <v>115</v>
      </c>
      <c r="U1" s="101"/>
      <c r="V1" s="96"/>
      <c r="W1" s="95" t="s">
        <v>116</v>
      </c>
      <c r="X1" s="101"/>
      <c r="Y1" s="101" t="s">
        <v>117</v>
      </c>
      <c r="Z1" s="101"/>
      <c r="AA1" s="1"/>
      <c r="AB1" s="101" t="s">
        <v>148</v>
      </c>
      <c r="AC1" s="96"/>
      <c r="AD1" s="95" t="s">
        <v>118</v>
      </c>
      <c r="AE1" s="96"/>
      <c r="AF1" s="99" t="s">
        <v>120</v>
      </c>
      <c r="AG1" s="100"/>
      <c r="AH1" s="97" t="s">
        <v>121</v>
      </c>
      <c r="AI1" s="98"/>
      <c r="AJ1" s="46"/>
      <c r="AK1" s="46"/>
      <c r="AL1" s="95" t="s">
        <v>122</v>
      </c>
      <c r="AM1" s="101"/>
      <c r="AN1" s="96"/>
      <c r="AO1" s="95" t="s">
        <v>140</v>
      </c>
      <c r="AP1" s="101"/>
      <c r="AQ1" s="96"/>
      <c r="AR1" s="95" t="s">
        <v>136</v>
      </c>
      <c r="AS1" s="101"/>
      <c r="AT1" s="96"/>
      <c r="AU1" s="99" t="s">
        <v>149</v>
      </c>
      <c r="AV1" s="100"/>
      <c r="AW1" s="2" t="s">
        <v>150</v>
      </c>
      <c r="AX1" s="2" t="s">
        <v>151</v>
      </c>
      <c r="AY1" s="26"/>
      <c r="AZ1" s="95" t="s">
        <v>124</v>
      </c>
      <c r="BA1" s="96"/>
      <c r="BB1" s="95" t="s">
        <v>129</v>
      </c>
      <c r="BC1" s="96"/>
      <c r="BD1" s="95" t="s">
        <v>167</v>
      </c>
      <c r="BE1" s="101"/>
      <c r="BF1" s="8"/>
      <c r="BG1" s="95" t="s">
        <v>130</v>
      </c>
      <c r="BH1" s="101"/>
      <c r="BI1" s="9"/>
    </row>
    <row r="2" spans="1:61" s="1" customFormat="1" ht="74.25" customHeight="1" x14ac:dyDescent="0.25">
      <c r="B2" s="4" t="s">
        <v>112</v>
      </c>
      <c r="C2" s="10" t="s">
        <v>137</v>
      </c>
      <c r="D2" s="2" t="s">
        <v>113</v>
      </c>
      <c r="E2" s="2"/>
      <c r="F2" s="10" t="s">
        <v>137</v>
      </c>
      <c r="G2" s="2" t="s">
        <v>112</v>
      </c>
      <c r="H2" s="10" t="s">
        <v>137</v>
      </c>
      <c r="I2" s="2" t="s">
        <v>113</v>
      </c>
      <c r="J2" s="2"/>
      <c r="K2" s="10" t="s">
        <v>137</v>
      </c>
      <c r="L2" s="4" t="s">
        <v>141</v>
      </c>
      <c r="M2" s="2"/>
      <c r="N2" s="10" t="s">
        <v>137</v>
      </c>
      <c r="O2" s="2" t="s">
        <v>113</v>
      </c>
      <c r="P2" s="2" t="s">
        <v>112</v>
      </c>
      <c r="Q2" s="10" t="s">
        <v>137</v>
      </c>
      <c r="R2" s="42"/>
      <c r="S2" s="10"/>
      <c r="T2" s="2" t="s">
        <v>113</v>
      </c>
      <c r="U2" s="2" t="s">
        <v>112</v>
      </c>
      <c r="V2" s="23" t="s">
        <v>137</v>
      </c>
      <c r="W2" s="4" t="s">
        <v>112</v>
      </c>
      <c r="X2" s="23" t="s">
        <v>137</v>
      </c>
      <c r="Y2" s="2" t="s">
        <v>112</v>
      </c>
      <c r="Z2" s="23" t="s">
        <v>137</v>
      </c>
      <c r="AA2" s="23"/>
      <c r="AB2" s="23"/>
      <c r="AC2" s="10" t="s">
        <v>137</v>
      </c>
      <c r="AD2" s="2" t="s">
        <v>119</v>
      </c>
      <c r="AE2" s="10" t="s">
        <v>137</v>
      </c>
      <c r="AF2" s="2" t="s">
        <v>171</v>
      </c>
      <c r="AG2" s="10" t="s">
        <v>137</v>
      </c>
      <c r="AH2" s="46" t="s">
        <v>113</v>
      </c>
      <c r="AI2" s="47" t="s">
        <v>137</v>
      </c>
      <c r="AJ2" s="53"/>
      <c r="AK2" s="53"/>
      <c r="AL2" s="4" t="s">
        <v>123</v>
      </c>
      <c r="AM2" s="2" t="s">
        <v>138</v>
      </c>
      <c r="AN2" s="10" t="s">
        <v>137</v>
      </c>
      <c r="AO2" s="4" t="s">
        <v>141</v>
      </c>
      <c r="AP2" s="2"/>
      <c r="AQ2" s="10" t="s">
        <v>137</v>
      </c>
      <c r="AR2" s="2" t="s">
        <v>123</v>
      </c>
      <c r="AS2" s="2" t="s">
        <v>138</v>
      </c>
      <c r="AT2" s="10" t="s">
        <v>137</v>
      </c>
      <c r="AU2" s="2" t="s">
        <v>112</v>
      </c>
      <c r="AV2" s="10" t="s">
        <v>137</v>
      </c>
      <c r="AW2" s="2" t="s">
        <v>113</v>
      </c>
      <c r="AX2" s="2"/>
      <c r="AY2" s="10" t="s">
        <v>137</v>
      </c>
      <c r="AZ2" s="2" t="s">
        <v>112</v>
      </c>
      <c r="BA2" s="10" t="s">
        <v>137</v>
      </c>
      <c r="BB2" s="4" t="s">
        <v>131</v>
      </c>
      <c r="BC2" s="10" t="s">
        <v>137</v>
      </c>
      <c r="BD2" s="23"/>
      <c r="BE2" s="46" t="s">
        <v>138</v>
      </c>
      <c r="BF2" s="10" t="s">
        <v>137</v>
      </c>
      <c r="BG2" s="2" t="s">
        <v>123</v>
      </c>
      <c r="BH2" s="46" t="s">
        <v>138</v>
      </c>
      <c r="BI2" s="10" t="s">
        <v>137</v>
      </c>
    </row>
    <row r="3" spans="1:61" x14ac:dyDescent="0.25">
      <c r="A3" t="s">
        <v>0</v>
      </c>
      <c r="B3" s="6">
        <v>1633382</v>
      </c>
      <c r="C3" s="11" t="s">
        <v>139</v>
      </c>
      <c r="D3">
        <v>284810</v>
      </c>
      <c r="E3">
        <f t="shared" ref="E3:E34" si="0">D3/B3*100</f>
        <v>17.436827392489938</v>
      </c>
      <c r="F3" s="11" t="s">
        <v>139</v>
      </c>
      <c r="G3">
        <v>850702</v>
      </c>
      <c r="H3" s="11" t="s">
        <v>139</v>
      </c>
      <c r="I3">
        <v>171249</v>
      </c>
      <c r="J3">
        <f t="shared" ref="J3:J34" si="1">I3/G3*100</f>
        <v>20.130315903806505</v>
      </c>
      <c r="K3" s="11" t="s">
        <v>139</v>
      </c>
      <c r="L3" s="7">
        <v>20.342659999999999</v>
      </c>
      <c r="M3" s="34">
        <f t="shared" ref="M3:M34" si="2">EXP(LN(L4)-N4/100)</f>
        <v>20.342659999999995</v>
      </c>
      <c r="N3" s="13" t="s">
        <v>139</v>
      </c>
      <c r="O3" s="33">
        <v>51640</v>
      </c>
      <c r="P3">
        <v>338640</v>
      </c>
      <c r="Q3" s="11" t="s">
        <v>139</v>
      </c>
      <c r="R3" s="43">
        <v>22080</v>
      </c>
      <c r="S3" s="45">
        <f>R3/O3</f>
        <v>0.42757552285050349</v>
      </c>
      <c r="T3" s="33">
        <v>37593</v>
      </c>
      <c r="U3">
        <v>149148</v>
      </c>
      <c r="V3" s="24" t="s">
        <v>139</v>
      </c>
      <c r="W3" s="6">
        <v>50727</v>
      </c>
      <c r="X3" s="24" t="s">
        <v>139</v>
      </c>
      <c r="Y3">
        <v>35777</v>
      </c>
      <c r="Z3" s="24" t="s">
        <v>139</v>
      </c>
      <c r="AA3" s="24"/>
      <c r="AB3">
        <f t="shared" ref="AB3:AB34" si="3">SUM(W3,Y3)</f>
        <v>86504</v>
      </c>
      <c r="AC3" s="11" t="s">
        <v>139</v>
      </c>
      <c r="AD3">
        <v>91.6</v>
      </c>
      <c r="AE3" s="11" t="s">
        <v>139</v>
      </c>
      <c r="AF3" s="3">
        <v>62.6</v>
      </c>
      <c r="AG3" s="11" t="s">
        <v>139</v>
      </c>
      <c r="AH3" s="48">
        <v>138417</v>
      </c>
      <c r="AJ3" s="48">
        <f>AH3/J3*100*1000000</f>
        <v>687604708547.20313</v>
      </c>
      <c r="AL3" s="5">
        <v>16</v>
      </c>
      <c r="AM3" s="3">
        <v>15.994300000000001</v>
      </c>
      <c r="AN3" s="13" t="s">
        <v>139</v>
      </c>
      <c r="AO3" s="7">
        <v>16.04918</v>
      </c>
      <c r="AP3" s="34">
        <f t="shared" ref="AP3:AP34" si="4">EXP(LN(AO4)-AQ4/100)</f>
        <v>16.04918</v>
      </c>
      <c r="AQ3" s="13" t="s">
        <v>139</v>
      </c>
      <c r="AR3" s="3">
        <v>16.842939999999999</v>
      </c>
      <c r="AS3" s="3">
        <v>17.050239999999999</v>
      </c>
      <c r="AT3" s="13" t="s">
        <v>139</v>
      </c>
      <c r="AU3">
        <v>236599</v>
      </c>
      <c r="AV3" s="13" t="s">
        <v>139</v>
      </c>
      <c r="AW3">
        <v>53614</v>
      </c>
      <c r="AX3">
        <f t="shared" ref="AX3:AX34" si="5">AW3/AU3*100</f>
        <v>22.660281742526383</v>
      </c>
      <c r="AY3" s="13" t="s">
        <v>139</v>
      </c>
      <c r="AZ3">
        <v>389805</v>
      </c>
      <c r="BA3" s="13" t="s">
        <v>139</v>
      </c>
      <c r="BB3" s="6">
        <v>18</v>
      </c>
      <c r="BC3" s="12">
        <f t="shared" ref="BC3:BC34" si="6">LN(1+BB3/400)*100</f>
        <v>4.4016885416774256</v>
      </c>
      <c r="BD3" s="35">
        <v>104.6067</v>
      </c>
      <c r="BE3" s="55">
        <v>103.70050000000001</v>
      </c>
      <c r="BF3" s="11" t="s">
        <v>139</v>
      </c>
      <c r="BG3" s="30">
        <v>301.75670000000002</v>
      </c>
      <c r="BH3" s="48">
        <v>299.91071287142103</v>
      </c>
      <c r="BI3" s="11" t="s">
        <v>139</v>
      </c>
    </row>
    <row r="4" spans="1:61" x14ac:dyDescent="0.25">
      <c r="A4" t="s">
        <v>1</v>
      </c>
      <c r="B4" s="6">
        <v>1632034</v>
      </c>
      <c r="C4" s="12">
        <f t="shared" ref="C4:C35" si="7">100*(LN(B4)-LN(B3))</f>
        <v>-8.2562226471161182E-2</v>
      </c>
      <c r="D4">
        <v>298256</v>
      </c>
      <c r="E4">
        <f t="shared" si="0"/>
        <v>18.27510946463125</v>
      </c>
      <c r="F4" s="20">
        <f t="shared" ref="F4:F35" si="8">100*(LN(E4)-LN(E3))</f>
        <v>4.6955509110654159</v>
      </c>
      <c r="G4">
        <v>859509</v>
      </c>
      <c r="H4" s="12">
        <f t="shared" ref="H4:H35" si="9">100*(LN(G4)-LN(G3))</f>
        <v>1.0299404988140637</v>
      </c>
      <c r="I4">
        <v>180125</v>
      </c>
      <c r="J4">
        <f t="shared" si="1"/>
        <v>20.956732273891259</v>
      </c>
      <c r="K4" s="20">
        <f t="shared" ref="K4:K35" si="10">100*(LN(J4)-LN(J3))</f>
        <v>4.0233011622319292</v>
      </c>
      <c r="L4" s="7">
        <v>21.092230000000001</v>
      </c>
      <c r="M4" s="34">
        <f t="shared" si="2"/>
        <v>21.092229999999997</v>
      </c>
      <c r="N4" s="14">
        <f t="shared" ref="N4:N35" si="11">100*(LN(L4)-LN(L3))</f>
        <v>3.618456735278297</v>
      </c>
      <c r="O4" s="33">
        <v>53039</v>
      </c>
      <c r="P4">
        <v>323333</v>
      </c>
      <c r="Q4" s="12">
        <f t="shared" ref="Q4:Q35" si="12">100*(LN(P4)-LN(P3))</f>
        <v>-4.6254844311716781</v>
      </c>
      <c r="R4" s="43">
        <v>21133</v>
      </c>
      <c r="S4" s="45">
        <f t="shared" ref="S4:S67" si="13">R4/O4</f>
        <v>0.39844265540451368</v>
      </c>
      <c r="T4" s="33">
        <v>37614</v>
      </c>
      <c r="U4">
        <v>146197</v>
      </c>
      <c r="V4" s="25">
        <f t="shared" ref="V4:V35" si="14">100*(LN(U4)-LN(U3))</f>
        <v>-1.9984074282072939</v>
      </c>
      <c r="W4" s="6">
        <v>50151</v>
      </c>
      <c r="X4" s="25">
        <f t="shared" ref="X4:X35" si="15">100*(LN(W4)-LN(W3))</f>
        <v>-1.1419858835797214</v>
      </c>
      <c r="Y4">
        <v>33477</v>
      </c>
      <c r="Z4" s="25">
        <f t="shared" ref="Z4:Z35" si="16">100*(LN(Y4)-LN(Y3))</f>
        <v>-6.6446592969782614</v>
      </c>
      <c r="AA4" s="25">
        <f>100*(LN(U4+W4+Y4)-LN(U3+W3+Y3))</f>
        <v>-2.5037990747071248</v>
      </c>
      <c r="AB4">
        <f t="shared" si="3"/>
        <v>83628</v>
      </c>
      <c r="AC4" s="12">
        <f t="shared" ref="AC4:AC35" si="17">100*(LN(AB4)-LN(AB3))</f>
        <v>-3.3812263398854014</v>
      </c>
      <c r="AD4">
        <v>91.4</v>
      </c>
      <c r="AE4" s="12">
        <f t="shared" ref="AE4:AE35" si="18">100*(LN(AD4)-LN(AD3))</f>
        <v>-0.21857932199802477</v>
      </c>
      <c r="AF4" s="3">
        <v>63.1</v>
      </c>
      <c r="AG4" s="12">
        <f t="shared" ref="AG4:AG35" si="19">100*(LN(AF4)-LN(AF3))</f>
        <v>0.79554914411152922</v>
      </c>
      <c r="AH4" s="48">
        <v>146016</v>
      </c>
      <c r="AI4" s="50">
        <f t="shared" ref="AI4:AK35" si="20">100*(LN(AH4)-LN(AH3))</f>
        <v>5.3445336734757376</v>
      </c>
      <c r="AJ4" s="48">
        <f t="shared" ref="AJ4:AJ35" si="21">AH4/J4*100</f>
        <v>696749.84673976398</v>
      </c>
      <c r="AK4" s="50">
        <f t="shared" si="20"/>
        <v>-1380.2298232851836</v>
      </c>
      <c r="AL4" s="5">
        <v>16.5</v>
      </c>
      <c r="AM4" s="3">
        <v>16.496110000000002</v>
      </c>
      <c r="AN4" s="15">
        <f t="shared" ref="AN4:AN35" si="22">100*(LN(AM4)-LN(AM3))</f>
        <v>3.0892186767916385</v>
      </c>
      <c r="AO4" s="7">
        <v>16.65746</v>
      </c>
      <c r="AP4" s="34">
        <f t="shared" si="4"/>
        <v>16.65746</v>
      </c>
      <c r="AQ4" s="14">
        <f t="shared" ref="AQ4:AQ35" si="23">100*(LN(AO4)-LN(AO3))</f>
        <v>3.7200406202755776</v>
      </c>
      <c r="AR4" s="3">
        <v>17.627780000000001</v>
      </c>
      <c r="AS4" s="3">
        <v>17.581969999999998</v>
      </c>
      <c r="AT4" s="12">
        <f t="shared" ref="AT4:AT35" si="24">100*(LN(AS4)-LN(AS3))</f>
        <v>3.0709665260215679</v>
      </c>
      <c r="AU4">
        <v>240008</v>
      </c>
      <c r="AV4" s="27">
        <f t="shared" ref="AV4:AV35" si="25">100*(LN(AU4)-LN(AU3))</f>
        <v>1.4305531127114079</v>
      </c>
      <c r="AW4">
        <v>54473</v>
      </c>
      <c r="AX4">
        <f t="shared" si="5"/>
        <v>22.696326789107029</v>
      </c>
      <c r="AY4" s="14">
        <f t="shared" ref="AY4:AY35" si="26">100*(LN(AX4)-LN(AX3))</f>
        <v>0.15894069391730881</v>
      </c>
      <c r="AZ4">
        <v>380783</v>
      </c>
      <c r="BA4" s="14">
        <f t="shared" ref="BA4:BA67" si="27">100*(LN(AZ4)-LN(AZ3))</f>
        <v>-2.3416955018463526</v>
      </c>
      <c r="BB4" s="6">
        <v>18</v>
      </c>
      <c r="BC4" s="12">
        <f t="shared" si="6"/>
        <v>4.4016885416774256</v>
      </c>
      <c r="BD4" s="35">
        <v>103.4933</v>
      </c>
      <c r="BE4" s="55">
        <v>103.6289</v>
      </c>
      <c r="BF4" s="11">
        <f>-(LN(BE4)-LN(BE3))*100</f>
        <v>6.9068837170593866E-2</v>
      </c>
      <c r="BG4" s="30">
        <v>291.2133</v>
      </c>
      <c r="BH4" s="48">
        <v>290.65737284948199</v>
      </c>
      <c r="BI4" s="11">
        <f>-(LN(BH4)-LN(BH3))*100</f>
        <v>3.1339646007533695</v>
      </c>
    </row>
    <row r="5" spans="1:61" x14ac:dyDescent="0.25">
      <c r="A5" t="s">
        <v>2</v>
      </c>
      <c r="B5" s="6">
        <v>1630663</v>
      </c>
      <c r="C5" s="12">
        <f t="shared" si="7"/>
        <v>-8.4040907304228085E-2</v>
      </c>
      <c r="D5">
        <v>303135</v>
      </c>
      <c r="E5">
        <f t="shared" si="0"/>
        <v>18.589677940813033</v>
      </c>
      <c r="F5" s="20">
        <f t="shared" si="8"/>
        <v>1.7066481784473453</v>
      </c>
      <c r="G5">
        <v>866597</v>
      </c>
      <c r="H5" s="12">
        <f t="shared" si="9"/>
        <v>0.82127515227927717</v>
      </c>
      <c r="I5">
        <v>187834</v>
      </c>
      <c r="J5">
        <f>I5/G5*100</f>
        <v>21.674896174346323</v>
      </c>
      <c r="K5" s="20">
        <f t="shared" si="10"/>
        <v>3.3694788208728621</v>
      </c>
      <c r="L5" s="7">
        <v>21.855830000000001</v>
      </c>
      <c r="M5" s="34">
        <f t="shared" si="2"/>
        <v>21.855830000000005</v>
      </c>
      <c r="N5" s="14">
        <f t="shared" si="11"/>
        <v>3.5562978956498625</v>
      </c>
      <c r="O5" s="33">
        <v>56232</v>
      </c>
      <c r="P5">
        <v>329481</v>
      </c>
      <c r="Q5" s="12">
        <f t="shared" si="12"/>
        <v>1.8835937253079749</v>
      </c>
      <c r="R5" s="43">
        <v>23415</v>
      </c>
      <c r="S5" s="45">
        <f t="shared" si="13"/>
        <v>0.41639991463935128</v>
      </c>
      <c r="T5" s="33">
        <v>37489</v>
      </c>
      <c r="U5">
        <v>141915</v>
      </c>
      <c r="V5" s="25">
        <f t="shared" si="14"/>
        <v>-2.9726740444784738</v>
      </c>
      <c r="W5" s="6">
        <v>48401</v>
      </c>
      <c r="X5" s="25">
        <f t="shared" si="15"/>
        <v>-3.5517979722431647</v>
      </c>
      <c r="Y5">
        <v>33603</v>
      </c>
      <c r="Z5" s="25">
        <f t="shared" si="16"/>
        <v>0.37567128260374005</v>
      </c>
      <c r="AA5" s="25">
        <f t="shared" ref="AA5:AA68" si="28">100*(LN(U5+W5+Y5)-LN(U4+W4+Y4))</f>
        <v>-2.6033770433263825</v>
      </c>
      <c r="AB5">
        <f t="shared" si="3"/>
        <v>82004</v>
      </c>
      <c r="AC5" s="12">
        <f t="shared" si="17"/>
        <v>-1.9610365682053654</v>
      </c>
      <c r="AD5">
        <v>91.1</v>
      </c>
      <c r="AE5" s="12">
        <f t="shared" si="18"/>
        <v>-0.32876741941922916</v>
      </c>
      <c r="AF5" s="3">
        <v>63.9</v>
      </c>
      <c r="AG5" s="12">
        <f t="shared" si="19"/>
        <v>1.2598591836320949</v>
      </c>
      <c r="AH5" s="48">
        <v>149628</v>
      </c>
      <c r="AI5" s="50">
        <f t="shared" si="20"/>
        <v>2.4436009057458463</v>
      </c>
      <c r="AJ5" s="48">
        <f t="shared" si="21"/>
        <v>690328.56626595824</v>
      </c>
      <c r="AK5" s="50">
        <f t="shared" si="20"/>
        <v>-0.92587791512706019</v>
      </c>
      <c r="AL5" s="5">
        <v>17</v>
      </c>
      <c r="AM5" s="3">
        <v>17.021809999999999</v>
      </c>
      <c r="AN5" s="15">
        <f t="shared" si="22"/>
        <v>3.1370867431268046</v>
      </c>
      <c r="AO5" s="7">
        <v>17.265699999999999</v>
      </c>
      <c r="AP5" s="34">
        <f t="shared" si="4"/>
        <v>17.265699999999999</v>
      </c>
      <c r="AQ5" s="14">
        <f t="shared" si="23"/>
        <v>3.5863710343203792</v>
      </c>
      <c r="AR5" s="3">
        <v>18.066590000000001</v>
      </c>
      <c r="AS5" s="3">
        <v>18.032540000000001</v>
      </c>
      <c r="AT5" s="12">
        <f t="shared" si="24"/>
        <v>2.5303958473331889</v>
      </c>
      <c r="AU5">
        <v>254894</v>
      </c>
      <c r="AV5" s="27">
        <f t="shared" si="25"/>
        <v>6.0175516342646063</v>
      </c>
      <c r="AW5">
        <v>57089</v>
      </c>
      <c r="AX5">
        <f t="shared" si="5"/>
        <v>22.397153326480812</v>
      </c>
      <c r="AY5" s="14">
        <f t="shared" si="26"/>
        <v>-1.3269228790047993</v>
      </c>
      <c r="AZ5">
        <v>382495</v>
      </c>
      <c r="BA5" s="14">
        <f t="shared" si="27"/>
        <v>0.44859222221820261</v>
      </c>
      <c r="BB5" s="6">
        <v>18</v>
      </c>
      <c r="BC5" s="12">
        <f t="shared" si="6"/>
        <v>4.4016885416774256</v>
      </c>
      <c r="BD5" s="35">
        <v>102.19329999999999</v>
      </c>
      <c r="BE5" s="55">
        <v>103.2577</v>
      </c>
      <c r="BF5" s="11">
        <f t="shared" ref="BF5:BF68" si="29">-(LN(BE5)-LN(BE4))*100</f>
        <v>0.35884431212664936</v>
      </c>
      <c r="BG5" s="30">
        <v>284.37329999999997</v>
      </c>
      <c r="BH5" s="48">
        <v>286.64378518077001</v>
      </c>
      <c r="BI5" s="11">
        <f t="shared" ref="BI5:BI68" si="30">-(LN(BH5)-LN(BH4))*100</f>
        <v>1.3904882331117641</v>
      </c>
    </row>
    <row r="6" spans="1:61" x14ac:dyDescent="0.25">
      <c r="A6" t="s">
        <v>3</v>
      </c>
      <c r="B6" s="6">
        <v>1632176</v>
      </c>
      <c r="C6" s="12">
        <f t="shared" si="7"/>
        <v>9.274132793208878E-2</v>
      </c>
      <c r="D6">
        <v>309684</v>
      </c>
      <c r="E6">
        <f t="shared" si="0"/>
        <v>18.973689111958514</v>
      </c>
      <c r="F6" s="20">
        <f t="shared" si="8"/>
        <v>2.0446758627360673</v>
      </c>
      <c r="G6">
        <v>870952</v>
      </c>
      <c r="H6" s="12">
        <f t="shared" si="9"/>
        <v>0.50128187688436299</v>
      </c>
      <c r="I6">
        <v>194432</v>
      </c>
      <c r="J6">
        <f t="shared" si="1"/>
        <v>22.324077561105547</v>
      </c>
      <c r="K6" s="20">
        <f t="shared" si="10"/>
        <v>2.9511074713199914</v>
      </c>
      <c r="L6" s="7">
        <v>22.63158</v>
      </c>
      <c r="M6" s="34">
        <f t="shared" si="2"/>
        <v>22.631580000000003</v>
      </c>
      <c r="N6" s="14">
        <f t="shared" si="11"/>
        <v>3.4878570859145253</v>
      </c>
      <c r="O6" s="33">
        <v>61057</v>
      </c>
      <c r="P6">
        <v>333686</v>
      </c>
      <c r="Q6" s="12">
        <f t="shared" si="12"/>
        <v>1.2681741872444974</v>
      </c>
      <c r="R6" s="43">
        <v>25916</v>
      </c>
      <c r="S6" s="45">
        <f t="shared" si="13"/>
        <v>0.42445583634964051</v>
      </c>
      <c r="T6" s="33">
        <v>37528</v>
      </c>
      <c r="U6">
        <v>138055</v>
      </c>
      <c r="V6" s="25">
        <f t="shared" si="14"/>
        <v>-2.7576130342918503</v>
      </c>
      <c r="W6" s="6">
        <v>49021</v>
      </c>
      <c r="X6" s="25">
        <f t="shared" si="15"/>
        <v>1.2728303062521817</v>
      </c>
      <c r="Y6">
        <v>32926</v>
      </c>
      <c r="Z6" s="25">
        <f t="shared" si="16"/>
        <v>-2.0352729471881048</v>
      </c>
      <c r="AA6" s="25">
        <f t="shared" si="28"/>
        <v>-1.7647742096425389</v>
      </c>
      <c r="AB6">
        <f t="shared" si="3"/>
        <v>81947</v>
      </c>
      <c r="AC6" s="12">
        <f t="shared" si="17"/>
        <v>-6.9532973018127109E-2</v>
      </c>
      <c r="AD6">
        <v>90.7</v>
      </c>
      <c r="AE6" s="12">
        <f t="shared" si="18"/>
        <v>-0.44004471448211291</v>
      </c>
      <c r="AF6" s="3">
        <v>65</v>
      </c>
      <c r="AG6" s="12">
        <f t="shared" si="19"/>
        <v>1.7067908512148122</v>
      </c>
      <c r="AH6" s="48">
        <v>154965</v>
      </c>
      <c r="AI6" s="50">
        <f t="shared" si="20"/>
        <v>3.5047071167069177</v>
      </c>
      <c r="AJ6" s="48">
        <f t="shared" si="21"/>
        <v>694160.82064680709</v>
      </c>
      <c r="AK6" s="50">
        <f t="shared" si="20"/>
        <v>0.55359964538688189</v>
      </c>
      <c r="AL6" s="5">
        <v>17.7</v>
      </c>
      <c r="AM6" s="3">
        <v>17.690709999999999</v>
      </c>
      <c r="AN6" s="15">
        <f t="shared" si="22"/>
        <v>3.8544180069290057</v>
      </c>
      <c r="AO6" s="7">
        <v>17.873709999999999</v>
      </c>
      <c r="AP6" s="34">
        <f t="shared" si="4"/>
        <v>17.873709999999999</v>
      </c>
      <c r="AQ6" s="14">
        <f t="shared" si="23"/>
        <v>3.460904366953077</v>
      </c>
      <c r="AR6" s="3">
        <v>18.829429999999999</v>
      </c>
      <c r="AS6" s="3">
        <v>18.68704</v>
      </c>
      <c r="AT6" s="12">
        <f t="shared" si="24"/>
        <v>3.5652331852987995</v>
      </c>
      <c r="AU6">
        <v>231773</v>
      </c>
      <c r="AV6" s="27">
        <f t="shared" si="25"/>
        <v>-9.5089328064965173</v>
      </c>
      <c r="AW6">
        <v>52328</v>
      </c>
      <c r="AX6">
        <f t="shared" si="5"/>
        <v>22.577263097944972</v>
      </c>
      <c r="AY6" s="14">
        <f t="shared" si="26"/>
        <v>0.80094751036066114</v>
      </c>
      <c r="AZ6">
        <v>400056</v>
      </c>
      <c r="BA6" s="14">
        <f t="shared" si="27"/>
        <v>4.4888956023168447</v>
      </c>
      <c r="BB6" s="6">
        <v>18</v>
      </c>
      <c r="BC6" s="12">
        <f t="shared" si="6"/>
        <v>4.4016885416774256</v>
      </c>
      <c r="BD6" s="35">
        <v>104.33</v>
      </c>
      <c r="BE6" s="55">
        <v>104.08920000000001</v>
      </c>
      <c r="BF6" s="11">
        <f t="shared" si="29"/>
        <v>-0.8020418509542715</v>
      </c>
      <c r="BG6" s="30">
        <v>279.58999999999997</v>
      </c>
      <c r="BH6" s="48">
        <v>279.87516848925901</v>
      </c>
      <c r="BI6" s="11">
        <f t="shared" si="30"/>
        <v>2.3896601322030087</v>
      </c>
    </row>
    <row r="7" spans="1:61" x14ac:dyDescent="0.25">
      <c r="A7" t="s">
        <v>4</v>
      </c>
      <c r="B7" s="6">
        <v>1619194</v>
      </c>
      <c r="C7" s="12">
        <f t="shared" si="7"/>
        <v>-0.79855992939688036</v>
      </c>
      <c r="D7">
        <v>323198</v>
      </c>
      <c r="E7">
        <f t="shared" si="0"/>
        <v>19.960424754538369</v>
      </c>
      <c r="F7" s="20">
        <f t="shared" si="8"/>
        <v>5.0698315057948751</v>
      </c>
      <c r="G7">
        <v>866241</v>
      </c>
      <c r="H7" s="12">
        <f t="shared" si="9"/>
        <v>-0.54237054241550453</v>
      </c>
      <c r="I7">
        <v>202400</v>
      </c>
      <c r="J7">
        <f t="shared" si="1"/>
        <v>23.36532212167284</v>
      </c>
      <c r="K7" s="20">
        <f t="shared" si="10"/>
        <v>4.55871553042142</v>
      </c>
      <c r="L7" s="7">
        <v>23.417529999999999</v>
      </c>
      <c r="M7" s="34">
        <f t="shared" si="2"/>
        <v>23.417529999999996</v>
      </c>
      <c r="N7" s="14">
        <f t="shared" si="11"/>
        <v>3.413861116073269</v>
      </c>
      <c r="O7" s="33">
        <v>59786</v>
      </c>
      <c r="P7">
        <v>337106</v>
      </c>
      <c r="Q7" s="12">
        <f t="shared" si="12"/>
        <v>1.0196989927878874</v>
      </c>
      <c r="R7" s="43">
        <v>23593</v>
      </c>
      <c r="S7" s="45">
        <f t="shared" si="13"/>
        <v>0.39462415950222463</v>
      </c>
      <c r="T7" s="33">
        <v>38828</v>
      </c>
      <c r="U7">
        <v>137828</v>
      </c>
      <c r="V7" s="25">
        <f t="shared" si="14"/>
        <v>-0.16456255095675942</v>
      </c>
      <c r="W7" s="6">
        <v>47684</v>
      </c>
      <c r="X7" s="25">
        <f t="shared" si="15"/>
        <v>-2.7652865872939358</v>
      </c>
      <c r="Y7">
        <v>31900</v>
      </c>
      <c r="Z7" s="25">
        <f t="shared" si="16"/>
        <v>-3.1656609435032124</v>
      </c>
      <c r="AA7" s="25">
        <f t="shared" si="28"/>
        <v>-1.1842466264274876</v>
      </c>
      <c r="AB7">
        <f t="shared" si="3"/>
        <v>79584</v>
      </c>
      <c r="AC7" s="12">
        <f t="shared" si="17"/>
        <v>-2.9259629211153992</v>
      </c>
      <c r="AD7">
        <v>90.5</v>
      </c>
      <c r="AE7" s="12">
        <f t="shared" si="18"/>
        <v>-0.22075064152105028</v>
      </c>
      <c r="AF7" s="3">
        <v>63.4</v>
      </c>
      <c r="AG7" s="12">
        <f t="shared" si="19"/>
        <v>-2.4923408452456997</v>
      </c>
      <c r="AH7" s="48">
        <v>160304</v>
      </c>
      <c r="AI7" s="50">
        <f t="shared" si="20"/>
        <v>3.3872727547388237</v>
      </c>
      <c r="AJ7" s="48">
        <f t="shared" si="21"/>
        <v>686076.56750988134</v>
      </c>
      <c r="AK7" s="50">
        <f t="shared" si="20"/>
        <v>-1.1714427756825074</v>
      </c>
      <c r="AL7" s="5">
        <v>18.3</v>
      </c>
      <c r="AM7" s="3">
        <v>18.289919999999999</v>
      </c>
      <c r="AN7" s="15">
        <f t="shared" si="22"/>
        <v>3.3310445382209064</v>
      </c>
      <c r="AO7" s="7">
        <v>18.48115</v>
      </c>
      <c r="AP7" s="34">
        <f t="shared" si="4"/>
        <v>18.481149999999996</v>
      </c>
      <c r="AQ7" s="14">
        <f t="shared" si="23"/>
        <v>3.342037557091615</v>
      </c>
      <c r="AR7" s="3">
        <v>19.077079999999999</v>
      </c>
      <c r="AS7" s="3">
        <v>19.312069999999999</v>
      </c>
      <c r="AT7" s="12">
        <f t="shared" si="24"/>
        <v>3.2900053574592469</v>
      </c>
      <c r="AU7">
        <v>242980</v>
      </c>
      <c r="AV7" s="27">
        <f t="shared" si="25"/>
        <v>4.7220691029133732</v>
      </c>
      <c r="AW7">
        <v>56896</v>
      </c>
      <c r="AX7">
        <f t="shared" si="5"/>
        <v>23.415919005679481</v>
      </c>
      <c r="AY7" s="14">
        <f t="shared" si="26"/>
        <v>3.6472748203393301</v>
      </c>
      <c r="AZ7">
        <v>364068</v>
      </c>
      <c r="BA7" s="14">
        <f t="shared" si="27"/>
        <v>-9.4263873932753484</v>
      </c>
      <c r="BB7" s="6">
        <v>17.79</v>
      </c>
      <c r="BC7" s="12">
        <f t="shared" si="6"/>
        <v>4.3514366830959297</v>
      </c>
      <c r="BD7" s="35">
        <v>106.94329999999999</v>
      </c>
      <c r="BE7" s="55">
        <v>105.8642</v>
      </c>
      <c r="BF7" s="11">
        <f t="shared" si="29"/>
        <v>-1.6908916844116995</v>
      </c>
      <c r="BG7" s="30">
        <v>278.83670000000001</v>
      </c>
      <c r="BH7" s="48">
        <v>276.58741390903799</v>
      </c>
      <c r="BI7" s="11">
        <f t="shared" si="30"/>
        <v>1.1816761599064307</v>
      </c>
    </row>
    <row r="8" spans="1:61" x14ac:dyDescent="0.25">
      <c r="A8" t="s">
        <v>5</v>
      </c>
      <c r="B8" s="6">
        <v>1615540</v>
      </c>
      <c r="C8" s="12">
        <f t="shared" si="7"/>
        <v>-0.22592284584774802</v>
      </c>
      <c r="D8">
        <v>335090</v>
      </c>
      <c r="E8">
        <f t="shared" si="0"/>
        <v>20.741671515406612</v>
      </c>
      <c r="F8" s="20">
        <f t="shared" si="8"/>
        <v>3.8393242409226591</v>
      </c>
      <c r="G8">
        <v>861600</v>
      </c>
      <c r="H8" s="12">
        <f t="shared" si="9"/>
        <v>-0.53720349975723281</v>
      </c>
      <c r="I8">
        <v>209671</v>
      </c>
      <c r="J8">
        <f t="shared" si="1"/>
        <v>24.335074280408541</v>
      </c>
      <c r="K8" s="20">
        <f t="shared" si="10"/>
        <v>4.0665733129568338</v>
      </c>
      <c r="L8" s="7">
        <v>24.211510000000001</v>
      </c>
      <c r="M8" s="34">
        <f t="shared" si="2"/>
        <v>24.211510000000001</v>
      </c>
      <c r="N8" s="14">
        <f t="shared" si="11"/>
        <v>3.334325273256189</v>
      </c>
      <c r="O8" s="33">
        <v>64341</v>
      </c>
      <c r="P8">
        <v>342380</v>
      </c>
      <c r="Q8" s="12">
        <f t="shared" si="12"/>
        <v>1.5523810392277682</v>
      </c>
      <c r="R8" s="43">
        <v>25718</v>
      </c>
      <c r="S8" s="45">
        <f t="shared" si="13"/>
        <v>0.39971402371738085</v>
      </c>
      <c r="T8" s="33">
        <v>39168</v>
      </c>
      <c r="U8">
        <v>137005</v>
      </c>
      <c r="V8" s="25">
        <f t="shared" si="14"/>
        <v>-0.59891094595165839</v>
      </c>
      <c r="W8" s="6">
        <v>46183</v>
      </c>
      <c r="X8" s="25">
        <f t="shared" si="15"/>
        <v>-3.1984146851895545</v>
      </c>
      <c r="Y8">
        <v>28829</v>
      </c>
      <c r="Z8" s="25">
        <f t="shared" si="16"/>
        <v>-10.122418483294204</v>
      </c>
      <c r="AA8" s="25">
        <f t="shared" si="28"/>
        <v>-2.5127710819537796</v>
      </c>
      <c r="AB8">
        <f t="shared" si="3"/>
        <v>75012</v>
      </c>
      <c r="AC8" s="12">
        <f t="shared" si="17"/>
        <v>-5.9164966883317405</v>
      </c>
      <c r="AD8">
        <v>90.5</v>
      </c>
      <c r="AE8" s="12">
        <f t="shared" si="18"/>
        <v>0</v>
      </c>
      <c r="AF8" s="3">
        <v>63.4</v>
      </c>
      <c r="AG8" s="12">
        <f t="shared" si="19"/>
        <v>0</v>
      </c>
      <c r="AH8" s="48">
        <v>167441</v>
      </c>
      <c r="AI8" s="50">
        <f t="shared" si="20"/>
        <v>4.355903789158333</v>
      </c>
      <c r="AJ8" s="48">
        <f t="shared" si="21"/>
        <v>688064.47052763612</v>
      </c>
      <c r="AK8" s="50">
        <f t="shared" si="20"/>
        <v>0.28933047620149921</v>
      </c>
      <c r="AL8" s="5">
        <v>19</v>
      </c>
      <c r="AM8" s="3">
        <v>18.997319999999998</v>
      </c>
      <c r="AN8" s="15">
        <f t="shared" si="22"/>
        <v>3.7947828167644637</v>
      </c>
      <c r="AO8" s="7">
        <v>19.087589999999999</v>
      </c>
      <c r="AP8" s="34">
        <f t="shared" si="4"/>
        <v>19.087589999999999</v>
      </c>
      <c r="AQ8" s="14">
        <f t="shared" si="23"/>
        <v>3.2287091946739732</v>
      </c>
      <c r="AR8" s="3">
        <v>19.65353</v>
      </c>
      <c r="AS8" s="3">
        <v>19.601389999999999</v>
      </c>
      <c r="AT8" s="12">
        <f t="shared" si="24"/>
        <v>1.4870193051311098</v>
      </c>
      <c r="AU8">
        <v>252475</v>
      </c>
      <c r="AV8" s="27">
        <f t="shared" si="25"/>
        <v>3.8333098486024397</v>
      </c>
      <c r="AW8">
        <v>57543</v>
      </c>
      <c r="AX8">
        <f t="shared" si="5"/>
        <v>22.791563521140706</v>
      </c>
      <c r="AY8" s="14">
        <f t="shared" si="26"/>
        <v>-2.7025643969803337</v>
      </c>
      <c r="AZ8">
        <v>397777</v>
      </c>
      <c r="BA8" s="14">
        <f t="shared" si="27"/>
        <v>8.8550883373208933</v>
      </c>
      <c r="BB8" s="6">
        <v>17</v>
      </c>
      <c r="BC8" s="12">
        <f t="shared" si="6"/>
        <v>4.162167469081945</v>
      </c>
      <c r="BD8" s="35">
        <v>107.67</v>
      </c>
      <c r="BE8" s="55">
        <v>107.9455</v>
      </c>
      <c r="BF8" s="11">
        <f t="shared" si="29"/>
        <v>-1.9469329440891414</v>
      </c>
      <c r="BG8" s="30">
        <v>278.43</v>
      </c>
      <c r="BH8" s="48">
        <v>278.22294540808798</v>
      </c>
      <c r="BI8" s="11">
        <f t="shared" si="30"/>
        <v>-0.58958388548280283</v>
      </c>
    </row>
    <row r="9" spans="1:61" x14ac:dyDescent="0.25">
      <c r="A9" t="s">
        <v>6</v>
      </c>
      <c r="B9" s="6">
        <v>1614913</v>
      </c>
      <c r="C9" s="12">
        <f t="shared" si="7"/>
        <v>-3.8818085752900799E-2</v>
      </c>
      <c r="D9">
        <v>350668</v>
      </c>
      <c r="E9">
        <f t="shared" si="0"/>
        <v>21.714358606315017</v>
      </c>
      <c r="F9" s="20">
        <f t="shared" si="8"/>
        <v>4.5828935301483575</v>
      </c>
      <c r="G9">
        <v>851112</v>
      </c>
      <c r="H9" s="12">
        <f t="shared" si="9"/>
        <v>-1.2247396057883719</v>
      </c>
      <c r="I9">
        <v>214875</v>
      </c>
      <c r="J9">
        <f t="shared" si="1"/>
        <v>25.246383554690805</v>
      </c>
      <c r="K9" s="20">
        <f t="shared" si="10"/>
        <v>3.6764224215590335</v>
      </c>
      <c r="L9" s="7">
        <v>25.011330000000001</v>
      </c>
      <c r="M9" s="34">
        <f t="shared" si="2"/>
        <v>25.011330000000005</v>
      </c>
      <c r="N9" s="14">
        <f t="shared" si="11"/>
        <v>3.2500782278008788</v>
      </c>
      <c r="O9" s="33">
        <v>64264</v>
      </c>
      <c r="P9">
        <v>334409</v>
      </c>
      <c r="Q9" s="12">
        <f t="shared" si="12"/>
        <v>-2.3556436622660826</v>
      </c>
      <c r="R9" s="43">
        <v>24580</v>
      </c>
      <c r="S9" s="45">
        <f t="shared" si="13"/>
        <v>0.38248475040458108</v>
      </c>
      <c r="T9" s="33">
        <v>39531</v>
      </c>
      <c r="U9">
        <v>135055</v>
      </c>
      <c r="V9" s="25">
        <f t="shared" si="14"/>
        <v>-1.4335318634541849</v>
      </c>
      <c r="W9" s="6">
        <v>41885</v>
      </c>
      <c r="X9" s="25">
        <f t="shared" si="15"/>
        <v>-9.7683997398085864</v>
      </c>
      <c r="Y9">
        <v>31311</v>
      </c>
      <c r="Z9" s="25">
        <f t="shared" si="16"/>
        <v>8.2587648548168247</v>
      </c>
      <c r="AA9" s="25">
        <f t="shared" si="28"/>
        <v>-1.7922377180125793</v>
      </c>
      <c r="AB9">
        <f t="shared" si="3"/>
        <v>73196</v>
      </c>
      <c r="AC9" s="12">
        <f t="shared" si="17"/>
        <v>-2.4507326072235713</v>
      </c>
      <c r="AD9">
        <v>90.6</v>
      </c>
      <c r="AE9" s="12">
        <f t="shared" si="18"/>
        <v>0.11043623430531113</v>
      </c>
      <c r="AF9" s="3">
        <v>63.5</v>
      </c>
      <c r="AG9" s="12">
        <f t="shared" si="19"/>
        <v>0.15760444554659969</v>
      </c>
      <c r="AH9" s="48">
        <v>174041</v>
      </c>
      <c r="AI9" s="50">
        <f t="shared" si="20"/>
        <v>3.8659853233044217</v>
      </c>
      <c r="AJ9" s="48">
        <f t="shared" si="21"/>
        <v>689370.02253403142</v>
      </c>
      <c r="AK9" s="50">
        <f t="shared" si="20"/>
        <v>0.18956290174525492</v>
      </c>
      <c r="AL9" s="5">
        <v>19.7</v>
      </c>
      <c r="AM9" s="3">
        <v>19.71555</v>
      </c>
      <c r="AN9" s="15">
        <f t="shared" si="22"/>
        <v>3.7109747894402467</v>
      </c>
      <c r="AO9" s="7">
        <v>19.692450000000001</v>
      </c>
      <c r="AP9" s="34">
        <f t="shared" si="4"/>
        <v>19.692450000000004</v>
      </c>
      <c r="AQ9" s="14">
        <f t="shared" si="23"/>
        <v>3.1196927893078374</v>
      </c>
      <c r="AR9" s="3">
        <v>20.120180000000001</v>
      </c>
      <c r="AS9" s="3">
        <v>20.078220000000002</v>
      </c>
      <c r="AT9" s="12">
        <f t="shared" si="24"/>
        <v>2.4035163386734837</v>
      </c>
      <c r="AU9">
        <v>250559</v>
      </c>
      <c r="AV9" s="27">
        <f t="shared" si="25"/>
        <v>-0.76178121781715902</v>
      </c>
      <c r="AW9">
        <v>60642</v>
      </c>
      <c r="AX9">
        <f t="shared" si="5"/>
        <v>24.20268280125639</v>
      </c>
      <c r="AY9" s="14">
        <f t="shared" si="26"/>
        <v>6.0073040091091823</v>
      </c>
      <c r="AZ9">
        <v>367033</v>
      </c>
      <c r="BA9" s="14">
        <f t="shared" si="27"/>
        <v>-8.0439784481054488</v>
      </c>
      <c r="BB9" s="6">
        <v>17</v>
      </c>
      <c r="BC9" s="12">
        <f t="shared" si="6"/>
        <v>4.162167469081945</v>
      </c>
      <c r="BD9" s="35">
        <v>108.23</v>
      </c>
      <c r="BE9" s="55">
        <v>109.41030000000001</v>
      </c>
      <c r="BF9" s="11">
        <f t="shared" si="29"/>
        <v>-1.3478565338441051</v>
      </c>
      <c r="BG9" s="30">
        <v>274.0933</v>
      </c>
      <c r="BH9" s="48">
        <v>276.587706774308</v>
      </c>
      <c r="BI9" s="11">
        <f t="shared" si="30"/>
        <v>0.5894780002905442</v>
      </c>
    </row>
    <row r="10" spans="1:61" x14ac:dyDescent="0.25">
      <c r="A10" t="s">
        <v>7</v>
      </c>
      <c r="B10" s="6">
        <v>1612135</v>
      </c>
      <c r="C10" s="12">
        <f t="shared" si="7"/>
        <v>-0.17216977784180187</v>
      </c>
      <c r="D10">
        <v>360025</v>
      </c>
      <c r="E10">
        <f t="shared" si="0"/>
        <v>22.332186820582645</v>
      </c>
      <c r="F10" s="20">
        <f t="shared" si="8"/>
        <v>2.805526435817729</v>
      </c>
      <c r="G10">
        <v>850977</v>
      </c>
      <c r="H10" s="12">
        <f t="shared" si="9"/>
        <v>-1.586286031862727E-2</v>
      </c>
      <c r="I10">
        <v>219886</v>
      </c>
      <c r="J10">
        <f t="shared" si="1"/>
        <v>25.839241248588387</v>
      </c>
      <c r="K10" s="20">
        <f t="shared" si="10"/>
        <v>2.3211395131755186</v>
      </c>
      <c r="L10" s="7">
        <v>25.814859999999999</v>
      </c>
      <c r="M10" s="34">
        <f t="shared" si="2"/>
        <v>25.814860000000003</v>
      </c>
      <c r="N10" s="14">
        <f t="shared" si="11"/>
        <v>3.162137290924516</v>
      </c>
      <c r="O10" s="33">
        <v>67041</v>
      </c>
      <c r="P10">
        <v>341192</v>
      </c>
      <c r="Q10" s="12">
        <f t="shared" si="12"/>
        <v>2.0080573959823766</v>
      </c>
      <c r="R10" s="43">
        <v>26417</v>
      </c>
      <c r="S10" s="45">
        <f t="shared" si="13"/>
        <v>0.3940424516340747</v>
      </c>
      <c r="T10" s="33">
        <v>39453</v>
      </c>
      <c r="U10">
        <v>133592</v>
      </c>
      <c r="V10" s="25">
        <f t="shared" si="14"/>
        <v>-1.0891723807841203</v>
      </c>
      <c r="W10" s="6">
        <v>42125</v>
      </c>
      <c r="X10" s="25">
        <f t="shared" si="15"/>
        <v>0.57136210667518839</v>
      </c>
      <c r="Y10">
        <v>29681</v>
      </c>
      <c r="Z10" s="25">
        <f t="shared" si="16"/>
        <v>-5.3462363052059203</v>
      </c>
      <c r="AA10" s="25">
        <f t="shared" si="28"/>
        <v>-1.3794522607483373</v>
      </c>
      <c r="AB10">
        <f t="shared" si="3"/>
        <v>71806</v>
      </c>
      <c r="AC10" s="12">
        <f t="shared" si="17"/>
        <v>-1.9172736643049859</v>
      </c>
      <c r="AD10">
        <v>90.9</v>
      </c>
      <c r="AE10" s="12">
        <f t="shared" si="18"/>
        <v>0.33057881344991102</v>
      </c>
      <c r="AF10" s="3">
        <v>64</v>
      </c>
      <c r="AG10" s="12">
        <f t="shared" si="19"/>
        <v>0.78431774610256966</v>
      </c>
      <c r="AH10" s="48">
        <v>180903</v>
      </c>
      <c r="AI10" s="50">
        <f t="shared" si="20"/>
        <v>3.8670072370132758</v>
      </c>
      <c r="AJ10" s="48">
        <f t="shared" si="21"/>
        <v>700109.56691649312</v>
      </c>
      <c r="AK10" s="50">
        <f t="shared" si="20"/>
        <v>1.5458677238378016</v>
      </c>
      <c r="AL10" s="5">
        <v>20.5</v>
      </c>
      <c r="AM10" s="3">
        <v>20.51473</v>
      </c>
      <c r="AN10" s="15">
        <f t="shared" si="22"/>
        <v>3.9735500225502651</v>
      </c>
      <c r="AO10" s="7">
        <v>20.29513</v>
      </c>
      <c r="AP10" s="34">
        <f t="shared" si="4"/>
        <v>20.295129999999997</v>
      </c>
      <c r="AQ10" s="14">
        <f t="shared" si="23"/>
        <v>3.0145642234531866</v>
      </c>
      <c r="AR10" s="3">
        <v>20.689599999999999</v>
      </c>
      <c r="AS10" s="3">
        <v>20.539680000000001</v>
      </c>
      <c r="AT10" s="12">
        <f t="shared" si="24"/>
        <v>2.2722979545736433</v>
      </c>
      <c r="AU10">
        <v>237900</v>
      </c>
      <c r="AV10" s="27">
        <f t="shared" si="25"/>
        <v>-5.1844004425536383</v>
      </c>
      <c r="AW10">
        <v>56999</v>
      </c>
      <c r="AX10">
        <f t="shared" si="5"/>
        <v>23.959226565783943</v>
      </c>
      <c r="AY10" s="14">
        <f t="shared" si="26"/>
        <v>-1.010999407403812</v>
      </c>
      <c r="AZ10">
        <v>400261</v>
      </c>
      <c r="BA10" s="14">
        <f t="shared" si="27"/>
        <v>8.6665072054115555</v>
      </c>
      <c r="BB10" s="6">
        <v>17</v>
      </c>
      <c r="BC10" s="12">
        <f t="shared" si="6"/>
        <v>4.162167469081945</v>
      </c>
      <c r="BD10" s="35">
        <v>109.0767</v>
      </c>
      <c r="BE10" s="55">
        <v>108.7486</v>
      </c>
      <c r="BF10" s="11">
        <f t="shared" si="29"/>
        <v>0.60662391419388229</v>
      </c>
      <c r="BG10" s="30">
        <v>268.95670000000001</v>
      </c>
      <c r="BH10" s="48">
        <v>269.07535287238699</v>
      </c>
      <c r="BI10" s="11">
        <f t="shared" si="30"/>
        <v>2.753651161058368</v>
      </c>
    </row>
    <row r="11" spans="1:61" x14ac:dyDescent="0.25">
      <c r="A11" t="s">
        <v>8</v>
      </c>
      <c r="B11" s="6">
        <v>1600838</v>
      </c>
      <c r="C11" s="12">
        <f t="shared" si="7"/>
        <v>-0.70321453395472133</v>
      </c>
      <c r="D11">
        <v>369428</v>
      </c>
      <c r="E11">
        <f t="shared" si="0"/>
        <v>23.077163335702924</v>
      </c>
      <c r="F11" s="20">
        <f t="shared" si="8"/>
        <v>3.2814535340984552</v>
      </c>
      <c r="G11">
        <v>848802</v>
      </c>
      <c r="H11" s="12">
        <f t="shared" si="9"/>
        <v>-0.25591576164405438</v>
      </c>
      <c r="I11">
        <v>229246</v>
      </c>
      <c r="J11">
        <f t="shared" si="1"/>
        <v>27.008183298342843</v>
      </c>
      <c r="K11" s="20">
        <f t="shared" si="10"/>
        <v>4.4245590168555893</v>
      </c>
      <c r="L11" s="7">
        <v>26.620139999999999</v>
      </c>
      <c r="M11" s="34">
        <f t="shared" si="2"/>
        <v>26.620139999999996</v>
      </c>
      <c r="N11" s="14">
        <f t="shared" si="11"/>
        <v>3.0717777043399064</v>
      </c>
      <c r="O11" s="33">
        <v>70525</v>
      </c>
      <c r="P11">
        <v>344816</v>
      </c>
      <c r="Q11" s="12">
        <f t="shared" si="12"/>
        <v>1.0565572741420226</v>
      </c>
      <c r="R11" s="43">
        <v>25452</v>
      </c>
      <c r="S11" s="45">
        <f t="shared" si="13"/>
        <v>0.36089330024813898</v>
      </c>
      <c r="T11" s="33">
        <v>40492</v>
      </c>
      <c r="U11">
        <v>132886</v>
      </c>
      <c r="V11" s="25">
        <f t="shared" si="14"/>
        <v>-0.52987612625070568</v>
      </c>
      <c r="W11" s="6">
        <v>39313</v>
      </c>
      <c r="X11" s="25">
        <f t="shared" si="15"/>
        <v>-6.908613569179245</v>
      </c>
      <c r="Y11">
        <v>30775</v>
      </c>
      <c r="Z11" s="25">
        <f t="shared" si="16"/>
        <v>3.6195561616551686</v>
      </c>
      <c r="AA11" s="25">
        <f t="shared" si="28"/>
        <v>-1.1871668327446017</v>
      </c>
      <c r="AB11">
        <f t="shared" si="3"/>
        <v>70088</v>
      </c>
      <c r="AC11" s="12">
        <f t="shared" si="17"/>
        <v>-2.4216442658326898</v>
      </c>
      <c r="AD11">
        <v>90.9</v>
      </c>
      <c r="AE11" s="12">
        <f t="shared" si="18"/>
        <v>0</v>
      </c>
      <c r="AF11" s="3">
        <v>66.400000000000006</v>
      </c>
      <c r="AG11" s="12">
        <f t="shared" si="19"/>
        <v>3.6813973122717059</v>
      </c>
      <c r="AH11" s="48">
        <v>186318</v>
      </c>
      <c r="AI11" s="50">
        <f t="shared" si="20"/>
        <v>2.949391528611045</v>
      </c>
      <c r="AJ11" s="48">
        <f t="shared" si="21"/>
        <v>689857.58109628945</v>
      </c>
      <c r="AK11" s="50">
        <f t="shared" si="20"/>
        <v>-1.4751674882445442</v>
      </c>
      <c r="AL11" s="5">
        <v>21.2</v>
      </c>
      <c r="AM11" s="3">
        <v>21.15849</v>
      </c>
      <c r="AN11" s="15">
        <f t="shared" si="22"/>
        <v>3.0898078679267638</v>
      </c>
      <c r="AO11" s="7">
        <v>20.89499</v>
      </c>
      <c r="AP11" s="34">
        <f t="shared" si="4"/>
        <v>20.89499</v>
      </c>
      <c r="AQ11" s="14">
        <f t="shared" si="23"/>
        <v>2.9128461527424765</v>
      </c>
      <c r="AR11" s="3">
        <v>20.467210000000001</v>
      </c>
      <c r="AS11" s="3">
        <v>20.71997</v>
      </c>
      <c r="AT11" s="12">
        <f t="shared" si="24"/>
        <v>0.87393444920849106</v>
      </c>
      <c r="AU11">
        <v>253384</v>
      </c>
      <c r="AV11" s="27">
        <f t="shared" si="25"/>
        <v>6.3055707306020281</v>
      </c>
      <c r="AW11">
        <v>61380</v>
      </c>
      <c r="AX11">
        <f t="shared" si="5"/>
        <v>24.224102547911468</v>
      </c>
      <c r="AY11" s="14">
        <f t="shared" si="26"/>
        <v>1.0994618064562811</v>
      </c>
      <c r="AZ11">
        <v>412929</v>
      </c>
      <c r="BA11" s="14">
        <f t="shared" si="27"/>
        <v>3.1158831026985467</v>
      </c>
      <c r="BB11" s="6">
        <v>16.920000000000002</v>
      </c>
      <c r="BC11" s="12">
        <f t="shared" si="6"/>
        <v>4.1429809763139556</v>
      </c>
      <c r="BD11" s="35">
        <v>108.83</v>
      </c>
      <c r="BE11" s="55">
        <v>107.51009999999999</v>
      </c>
      <c r="BF11" s="11">
        <f t="shared" si="29"/>
        <v>1.1453999679972959</v>
      </c>
      <c r="BG11" s="30">
        <v>266.3433</v>
      </c>
      <c r="BH11" s="48">
        <v>263.41802338735198</v>
      </c>
      <c r="BI11" s="11">
        <f t="shared" si="30"/>
        <v>2.1249249688797711</v>
      </c>
    </row>
    <row r="12" spans="1:61" x14ac:dyDescent="0.25">
      <c r="A12" t="s">
        <v>9</v>
      </c>
      <c r="B12" s="6">
        <v>1591019</v>
      </c>
      <c r="C12" s="12">
        <f t="shared" si="7"/>
        <v>-0.61525506775002015</v>
      </c>
      <c r="D12">
        <v>377718</v>
      </c>
      <c r="E12">
        <f t="shared" si="0"/>
        <v>23.740634147046642</v>
      </c>
      <c r="F12" s="20">
        <f t="shared" si="8"/>
        <v>2.8344572646008537</v>
      </c>
      <c r="G12">
        <v>847790</v>
      </c>
      <c r="H12" s="12">
        <f t="shared" si="9"/>
        <v>-0.11929799504208916</v>
      </c>
      <c r="I12">
        <v>237522</v>
      </c>
      <c r="J12">
        <f t="shared" si="1"/>
        <v>28.016607886386957</v>
      </c>
      <c r="K12" s="20">
        <f t="shared" si="10"/>
        <v>3.6657567930327151</v>
      </c>
      <c r="L12" s="7">
        <v>27.42521</v>
      </c>
      <c r="M12" s="34">
        <f t="shared" si="2"/>
        <v>27.425210000000007</v>
      </c>
      <c r="N12" s="14">
        <f t="shared" si="11"/>
        <v>2.9794591222272793</v>
      </c>
      <c r="O12" s="33">
        <v>71814</v>
      </c>
      <c r="P12">
        <v>347237</v>
      </c>
      <c r="Q12" s="12">
        <f t="shared" si="12"/>
        <v>0.69966025034151613</v>
      </c>
      <c r="R12" s="43">
        <v>24658</v>
      </c>
      <c r="S12" s="45">
        <f t="shared" si="13"/>
        <v>0.34335923357562592</v>
      </c>
      <c r="T12" s="33">
        <v>40887</v>
      </c>
      <c r="U12">
        <v>132777</v>
      </c>
      <c r="V12" s="25">
        <f t="shared" si="14"/>
        <v>-8.2058853597644088E-2</v>
      </c>
      <c r="W12" s="6">
        <v>41460</v>
      </c>
      <c r="X12" s="25">
        <f t="shared" si="15"/>
        <v>5.3173854026900003</v>
      </c>
      <c r="Y12">
        <v>29711</v>
      </c>
      <c r="Z12" s="25">
        <f t="shared" si="16"/>
        <v>-3.5185324461668444</v>
      </c>
      <c r="AA12" s="25">
        <f t="shared" si="28"/>
        <v>0.4787167369142864</v>
      </c>
      <c r="AB12">
        <f t="shared" si="3"/>
        <v>71171</v>
      </c>
      <c r="AC12" s="12">
        <f t="shared" si="17"/>
        <v>1.5333836712532189</v>
      </c>
      <c r="AD12">
        <v>90.6</v>
      </c>
      <c r="AE12" s="12">
        <f t="shared" si="18"/>
        <v>-0.33057881344991102</v>
      </c>
      <c r="AF12" s="3">
        <v>67.2</v>
      </c>
      <c r="AG12" s="12">
        <f t="shared" si="19"/>
        <v>1.1976191046715101</v>
      </c>
      <c r="AH12" s="48">
        <v>191605</v>
      </c>
      <c r="AI12" s="50">
        <f t="shared" si="20"/>
        <v>2.798106993189009</v>
      </c>
      <c r="AJ12" s="48">
        <f t="shared" si="21"/>
        <v>683897.92503431265</v>
      </c>
      <c r="AK12" s="50">
        <f t="shared" si="20"/>
        <v>-0.86764979984366164</v>
      </c>
      <c r="AL12" s="5">
        <v>21.8</v>
      </c>
      <c r="AM12" s="3">
        <v>21.809570000000001</v>
      </c>
      <c r="AN12" s="15">
        <f t="shared" si="22"/>
        <v>3.0307620907273236</v>
      </c>
      <c r="AO12" s="7">
        <v>21.49156</v>
      </c>
      <c r="AP12" s="34">
        <f t="shared" si="4"/>
        <v>21.49156</v>
      </c>
      <c r="AQ12" s="14">
        <f t="shared" si="23"/>
        <v>2.8150882606594152</v>
      </c>
      <c r="AR12" s="3">
        <v>21.175989999999999</v>
      </c>
      <c r="AS12" s="3">
        <v>21.117329999999999</v>
      </c>
      <c r="AT12" s="12">
        <f t="shared" si="24"/>
        <v>1.8996060877989773</v>
      </c>
      <c r="AU12">
        <v>251606</v>
      </c>
      <c r="AV12" s="27">
        <f t="shared" si="25"/>
        <v>-0.70417526962032184</v>
      </c>
      <c r="AW12">
        <v>61328</v>
      </c>
      <c r="AX12">
        <f t="shared" si="5"/>
        <v>24.374617457453322</v>
      </c>
      <c r="AY12" s="14">
        <f t="shared" si="26"/>
        <v>0.61942121428129049</v>
      </c>
      <c r="AZ12">
        <v>384390</v>
      </c>
      <c r="BA12" s="14">
        <f t="shared" si="27"/>
        <v>-7.1618003159803933</v>
      </c>
      <c r="BB12" s="6">
        <v>16</v>
      </c>
      <c r="BC12" s="12">
        <f t="shared" si="6"/>
        <v>3.9220713153281328</v>
      </c>
      <c r="BD12" s="35">
        <v>110.0633</v>
      </c>
      <c r="BE12" s="55">
        <v>110.6641</v>
      </c>
      <c r="BF12" s="11">
        <f t="shared" si="29"/>
        <v>-2.8914690565600587</v>
      </c>
      <c r="BG12" s="30">
        <v>264.51670000000001</v>
      </c>
      <c r="BH12" s="48">
        <v>265.011982045026</v>
      </c>
      <c r="BI12" s="11">
        <f t="shared" si="30"/>
        <v>-0.60328273399674615</v>
      </c>
    </row>
    <row r="13" spans="1:61" x14ac:dyDescent="0.25">
      <c r="A13" t="s">
        <v>10</v>
      </c>
      <c r="B13" s="6">
        <v>1572599</v>
      </c>
      <c r="C13" s="12">
        <f t="shared" si="7"/>
        <v>-1.1645026773608791</v>
      </c>
      <c r="D13">
        <v>386707</v>
      </c>
      <c r="E13">
        <f t="shared" si="0"/>
        <v>24.59031196128193</v>
      </c>
      <c r="F13" s="20">
        <f t="shared" si="8"/>
        <v>3.5164441657400403</v>
      </c>
      <c r="G13">
        <v>842769</v>
      </c>
      <c r="H13" s="12">
        <f t="shared" si="9"/>
        <v>-0.59400645154159548</v>
      </c>
      <c r="I13">
        <v>245463</v>
      </c>
      <c r="J13">
        <f t="shared" si="1"/>
        <v>29.125774678470613</v>
      </c>
      <c r="K13" s="20">
        <f t="shared" si="10"/>
        <v>3.8826036797110053</v>
      </c>
      <c r="L13" s="7">
        <v>28.228349999999999</v>
      </c>
      <c r="M13" s="34">
        <f t="shared" si="2"/>
        <v>28.228349999999992</v>
      </c>
      <c r="N13" s="14">
        <f t="shared" si="11"/>
        <v>2.886412871911892</v>
      </c>
      <c r="O13" s="33">
        <v>72118</v>
      </c>
      <c r="P13">
        <v>343729</v>
      </c>
      <c r="Q13" s="12">
        <f t="shared" si="12"/>
        <v>-1.0153987723066749</v>
      </c>
      <c r="R13" s="43">
        <v>23081</v>
      </c>
      <c r="S13" s="45">
        <f t="shared" si="13"/>
        <v>0.32004492637067028</v>
      </c>
      <c r="T13" s="33">
        <v>41478</v>
      </c>
      <c r="U13">
        <v>132574</v>
      </c>
      <c r="V13" s="25">
        <f t="shared" si="14"/>
        <v>-0.15300491771483848</v>
      </c>
      <c r="W13" s="6">
        <v>41194</v>
      </c>
      <c r="X13" s="25">
        <f t="shared" si="15"/>
        <v>-0.64364923253474871</v>
      </c>
      <c r="Y13">
        <v>27213</v>
      </c>
      <c r="Z13" s="25">
        <f t="shared" si="16"/>
        <v>-8.7822547307931487</v>
      </c>
      <c r="AA13" s="25">
        <f t="shared" si="28"/>
        <v>-1.4654683162506288</v>
      </c>
      <c r="AB13">
        <f t="shared" si="3"/>
        <v>68407</v>
      </c>
      <c r="AC13" s="12">
        <f t="shared" si="17"/>
        <v>-3.9610273503100757</v>
      </c>
      <c r="AD13">
        <v>90.4</v>
      </c>
      <c r="AE13" s="12">
        <f t="shared" si="18"/>
        <v>-0.22099456508026805</v>
      </c>
      <c r="AF13" s="3">
        <v>67.400000000000006</v>
      </c>
      <c r="AG13" s="12">
        <f t="shared" si="19"/>
        <v>0.29717703891574132</v>
      </c>
      <c r="AH13" s="48">
        <v>198082</v>
      </c>
      <c r="AI13" s="50">
        <f t="shared" si="20"/>
        <v>3.3245125146121879</v>
      </c>
      <c r="AJ13" s="48">
        <f t="shared" si="21"/>
        <v>680091.78188973491</v>
      </c>
      <c r="AK13" s="50">
        <f t="shared" si="20"/>
        <v>-0.55809116509877299</v>
      </c>
      <c r="AL13" s="5">
        <v>22.5</v>
      </c>
      <c r="AM13" s="3">
        <v>22.510560000000002</v>
      </c>
      <c r="AN13" s="15">
        <f t="shared" si="22"/>
        <v>3.163566814881813</v>
      </c>
      <c r="AO13" s="7">
        <v>22.084540000000001</v>
      </c>
      <c r="AP13" s="34">
        <f t="shared" si="4"/>
        <v>22.084540000000004</v>
      </c>
      <c r="AQ13" s="14">
        <f t="shared" si="23"/>
        <v>2.7217516291897947</v>
      </c>
      <c r="AR13" s="3">
        <v>21.581630000000001</v>
      </c>
      <c r="AS13" s="3">
        <v>21.52852</v>
      </c>
      <c r="AT13" s="12">
        <f t="shared" si="24"/>
        <v>1.928453733048352</v>
      </c>
      <c r="AU13">
        <v>267353</v>
      </c>
      <c r="AV13" s="27">
        <f t="shared" si="25"/>
        <v>6.0705510658610962</v>
      </c>
      <c r="AW13">
        <v>68075</v>
      </c>
      <c r="AX13">
        <f t="shared" si="5"/>
        <v>25.462590657295785</v>
      </c>
      <c r="AY13" s="14">
        <f t="shared" si="26"/>
        <v>4.3668019263012336</v>
      </c>
      <c r="AZ13">
        <v>418756</v>
      </c>
      <c r="BA13" s="14">
        <f t="shared" si="27"/>
        <v>8.5630749205240164</v>
      </c>
      <c r="BB13" s="6">
        <v>15</v>
      </c>
      <c r="BC13" s="12">
        <f t="shared" si="6"/>
        <v>3.6813973122716401</v>
      </c>
      <c r="BD13" s="35">
        <v>109.6567</v>
      </c>
      <c r="BE13" s="55">
        <v>110.87220000000001</v>
      </c>
      <c r="BF13" s="11">
        <f t="shared" si="29"/>
        <v>-0.18786994384907274</v>
      </c>
      <c r="BG13" s="30">
        <v>257.08</v>
      </c>
      <c r="BH13" s="48">
        <v>259.835578172439</v>
      </c>
      <c r="BI13" s="11">
        <f t="shared" si="30"/>
        <v>1.9726000901167495</v>
      </c>
    </row>
    <row r="14" spans="1:61" x14ac:dyDescent="0.25">
      <c r="A14" t="s">
        <v>11</v>
      </c>
      <c r="B14" s="6">
        <v>1559236</v>
      </c>
      <c r="C14" s="12">
        <f t="shared" si="7"/>
        <v>-0.85337069773263607</v>
      </c>
      <c r="D14">
        <v>401037</v>
      </c>
      <c r="E14">
        <f t="shared" si="0"/>
        <v>25.720096252267137</v>
      </c>
      <c r="F14" s="20">
        <f t="shared" si="8"/>
        <v>4.4920099016843018</v>
      </c>
      <c r="G14">
        <v>841751</v>
      </c>
      <c r="H14" s="12">
        <f t="shared" si="9"/>
        <v>-0.12086530571657761</v>
      </c>
      <c r="I14">
        <v>248897</v>
      </c>
      <c r="J14">
        <f t="shared" si="1"/>
        <v>29.568958041035888</v>
      </c>
      <c r="K14" s="20">
        <f t="shared" si="10"/>
        <v>1.5101586279428592</v>
      </c>
      <c r="L14" s="7">
        <v>29.028230000000001</v>
      </c>
      <c r="M14" s="34">
        <f t="shared" si="2"/>
        <v>29.028229999999997</v>
      </c>
      <c r="N14" s="14">
        <f t="shared" si="11"/>
        <v>2.7942012670685301</v>
      </c>
      <c r="O14" s="33">
        <v>76647</v>
      </c>
      <c r="P14">
        <v>344588</v>
      </c>
      <c r="Q14" s="12">
        <f t="shared" si="12"/>
        <v>0.24959442987615432</v>
      </c>
      <c r="R14" s="43">
        <v>25641</v>
      </c>
      <c r="S14" s="45">
        <f t="shared" si="13"/>
        <v>0.33453364123840462</v>
      </c>
      <c r="T14" s="33">
        <v>41771</v>
      </c>
      <c r="U14">
        <v>132335</v>
      </c>
      <c r="V14" s="25">
        <f t="shared" si="14"/>
        <v>-0.18043936962897078</v>
      </c>
      <c r="W14" s="6">
        <v>36777</v>
      </c>
      <c r="X14" s="25">
        <f t="shared" si="15"/>
        <v>-11.341996490131834</v>
      </c>
      <c r="Y14">
        <v>26226</v>
      </c>
      <c r="Z14" s="25">
        <f t="shared" si="16"/>
        <v>-3.6943515191683929</v>
      </c>
      <c r="AA14" s="25">
        <f t="shared" si="28"/>
        <v>-2.8478984819392039</v>
      </c>
      <c r="AB14">
        <f t="shared" si="3"/>
        <v>63003</v>
      </c>
      <c r="AC14" s="12">
        <f t="shared" si="17"/>
        <v>-8.229281426809365</v>
      </c>
      <c r="AD14">
        <v>90.4</v>
      </c>
      <c r="AE14" s="12">
        <f t="shared" si="18"/>
        <v>0</v>
      </c>
      <c r="AF14" s="3">
        <v>66.900000000000006</v>
      </c>
      <c r="AG14" s="12">
        <f t="shared" si="19"/>
        <v>-0.74460507840781176</v>
      </c>
      <c r="AH14" s="48">
        <v>202233</v>
      </c>
      <c r="AI14" s="50">
        <f t="shared" si="20"/>
        <v>2.0739411641908845</v>
      </c>
      <c r="AJ14" s="48">
        <f t="shared" si="21"/>
        <v>683936.84931116085</v>
      </c>
      <c r="AK14" s="50">
        <f t="shared" si="20"/>
        <v>0.56378253624806973</v>
      </c>
      <c r="AL14" s="5">
        <v>22.8</v>
      </c>
      <c r="AM14" s="3">
        <v>22.855170000000001</v>
      </c>
      <c r="AN14" s="15">
        <f t="shared" si="22"/>
        <v>1.5192817512108103</v>
      </c>
      <c r="AO14" s="7">
        <v>22.673829999999999</v>
      </c>
      <c r="AP14" s="34">
        <f t="shared" si="4"/>
        <v>22.673829999999999</v>
      </c>
      <c r="AQ14" s="14">
        <f t="shared" si="23"/>
        <v>2.6333579778122562</v>
      </c>
      <c r="AR14" s="3">
        <v>22.01829</v>
      </c>
      <c r="AS14" s="3">
        <v>21.867260000000002</v>
      </c>
      <c r="AT14" s="12">
        <f t="shared" si="24"/>
        <v>1.5611973337891438</v>
      </c>
      <c r="AU14">
        <v>264185</v>
      </c>
      <c r="AV14" s="27">
        <f t="shared" si="25"/>
        <v>-1.1920267271211316</v>
      </c>
      <c r="AW14">
        <v>66829</v>
      </c>
      <c r="AX14">
        <f t="shared" si="5"/>
        <v>25.296288585650206</v>
      </c>
      <c r="AY14" s="14">
        <f t="shared" si="26"/>
        <v>-0.6552653217401172</v>
      </c>
      <c r="AZ14">
        <v>397024</v>
      </c>
      <c r="BA14" s="14">
        <f t="shared" si="27"/>
        <v>-5.3291679134373382</v>
      </c>
      <c r="BB14" s="6">
        <v>14.53</v>
      </c>
      <c r="BC14" s="12">
        <f t="shared" si="6"/>
        <v>3.5680801205382155</v>
      </c>
      <c r="BD14" s="35">
        <v>111.04</v>
      </c>
      <c r="BE14" s="55">
        <v>110.6311</v>
      </c>
      <c r="BF14" s="11">
        <f t="shared" si="29"/>
        <v>0.21769435960194983</v>
      </c>
      <c r="BG14" s="30">
        <v>257.12</v>
      </c>
      <c r="BH14" s="48">
        <v>257.02851098999298</v>
      </c>
      <c r="BI14" s="11">
        <f t="shared" si="30"/>
        <v>1.086202288078475</v>
      </c>
    </row>
    <row r="15" spans="1:61" x14ac:dyDescent="0.25">
      <c r="A15" t="s">
        <v>12</v>
      </c>
      <c r="B15" s="6">
        <v>1573049</v>
      </c>
      <c r="C15" s="12">
        <f t="shared" si="7"/>
        <v>0.88198165503428072</v>
      </c>
      <c r="D15">
        <v>416493</v>
      </c>
      <c r="E15">
        <f t="shared" si="0"/>
        <v>26.476797607703258</v>
      </c>
      <c r="F15" s="20">
        <f t="shared" si="8"/>
        <v>2.8996145815931573</v>
      </c>
      <c r="G15">
        <v>844564</v>
      </c>
      <c r="H15" s="12">
        <f t="shared" si="9"/>
        <v>0.33362718225511401</v>
      </c>
      <c r="I15">
        <v>255973</v>
      </c>
      <c r="J15">
        <f t="shared" si="1"/>
        <v>30.308301087898609</v>
      </c>
      <c r="K15" s="20">
        <f t="shared" si="10"/>
        <v>2.4696542077229822</v>
      </c>
      <c r="L15" s="7">
        <v>29.824059999999999</v>
      </c>
      <c r="M15" s="34">
        <f t="shared" si="2"/>
        <v>29.824060000000003</v>
      </c>
      <c r="N15" s="14">
        <f t="shared" si="11"/>
        <v>2.7046645534912983</v>
      </c>
      <c r="O15" s="33">
        <v>81174</v>
      </c>
      <c r="P15">
        <v>345834</v>
      </c>
      <c r="Q15" s="12">
        <f t="shared" si="12"/>
        <v>0.36093906414027543</v>
      </c>
      <c r="R15" s="43">
        <v>28493</v>
      </c>
      <c r="S15" s="45">
        <f t="shared" si="13"/>
        <v>0.35101140759356442</v>
      </c>
      <c r="T15" s="33">
        <v>44336</v>
      </c>
      <c r="U15">
        <v>135648</v>
      </c>
      <c r="V15" s="25">
        <f t="shared" si="14"/>
        <v>2.4726708772016437</v>
      </c>
      <c r="W15" s="6">
        <v>34484</v>
      </c>
      <c r="X15" s="25">
        <f t="shared" si="15"/>
        <v>-6.4377201433288178</v>
      </c>
      <c r="Y15">
        <v>24706</v>
      </c>
      <c r="Z15" s="25">
        <f t="shared" si="16"/>
        <v>-5.9705155994610237</v>
      </c>
      <c r="AA15" s="25">
        <f t="shared" si="28"/>
        <v>-0.25629473555319748</v>
      </c>
      <c r="AB15">
        <f t="shared" si="3"/>
        <v>59190</v>
      </c>
      <c r="AC15" s="12">
        <f t="shared" si="17"/>
        <v>-6.2429735602767877</v>
      </c>
      <c r="AD15">
        <v>90.3</v>
      </c>
      <c r="AE15" s="12">
        <f t="shared" si="18"/>
        <v>-0.11068069751916099</v>
      </c>
      <c r="AF15" s="3">
        <v>65.7</v>
      </c>
      <c r="AG15" s="12">
        <f t="shared" si="19"/>
        <v>-1.8100041643617892</v>
      </c>
      <c r="AH15" s="48">
        <v>210129</v>
      </c>
      <c r="AI15" s="50">
        <f t="shared" si="20"/>
        <v>3.8301129817815749</v>
      </c>
      <c r="AJ15" s="48">
        <f t="shared" si="21"/>
        <v>693305.10935137689</v>
      </c>
      <c r="AK15" s="50">
        <f t="shared" si="20"/>
        <v>1.3604587740585927</v>
      </c>
      <c r="AL15" s="5">
        <v>23.2</v>
      </c>
      <c r="AM15" s="3">
        <v>23.104520000000001</v>
      </c>
      <c r="AN15" s="15">
        <f t="shared" si="22"/>
        <v>1.0850919428971206</v>
      </c>
      <c r="AO15" s="7">
        <v>23.25957</v>
      </c>
      <c r="AP15" s="34">
        <f t="shared" si="4"/>
        <v>23.25957</v>
      </c>
      <c r="AQ15" s="14">
        <f t="shared" si="23"/>
        <v>2.5505264254253035</v>
      </c>
      <c r="AR15" s="3">
        <v>22.093170000000001</v>
      </c>
      <c r="AS15" s="3">
        <v>22.36983</v>
      </c>
      <c r="AT15" s="12">
        <f t="shared" si="24"/>
        <v>2.2722634949444043</v>
      </c>
      <c r="AU15">
        <v>269507</v>
      </c>
      <c r="AV15" s="27">
        <f t="shared" si="25"/>
        <v>1.9944748731576922</v>
      </c>
      <c r="AW15">
        <v>70687</v>
      </c>
      <c r="AX15">
        <f t="shared" si="5"/>
        <v>26.228261232546835</v>
      </c>
      <c r="AY15" s="14">
        <f t="shared" si="26"/>
        <v>3.6179813662151616</v>
      </c>
      <c r="AZ15">
        <v>438593</v>
      </c>
      <c r="BA15" s="14">
        <f t="shared" si="27"/>
        <v>9.9575143723646065</v>
      </c>
      <c r="BB15" s="6">
        <v>13.67</v>
      </c>
      <c r="BC15" s="12">
        <f>LN(1+BB15/400)*100</f>
        <v>3.3604007413777586</v>
      </c>
      <c r="BD15" s="35">
        <v>111.36</v>
      </c>
      <c r="BE15" s="55">
        <v>109.6741</v>
      </c>
      <c r="BF15" s="11">
        <f t="shared" si="29"/>
        <v>0.86880020955701909</v>
      </c>
      <c r="BG15" s="30">
        <v>255.29329999999999</v>
      </c>
      <c r="BH15" s="48">
        <v>251.41051857257901</v>
      </c>
      <c r="BI15" s="11">
        <f t="shared" si="30"/>
        <v>2.2099881179069136</v>
      </c>
    </row>
    <row r="16" spans="1:61" x14ac:dyDescent="0.25">
      <c r="A16" t="s">
        <v>13</v>
      </c>
      <c r="B16" s="6">
        <v>1590304</v>
      </c>
      <c r="C16" s="12">
        <f t="shared" si="7"/>
        <v>1.0909418666781079</v>
      </c>
      <c r="D16">
        <v>430754</v>
      </c>
      <c r="E16">
        <f t="shared" si="0"/>
        <v>27.086267782763546</v>
      </c>
      <c r="F16" s="20">
        <f t="shared" si="8"/>
        <v>2.2758088084012584</v>
      </c>
      <c r="G16">
        <v>867235</v>
      </c>
      <c r="H16" s="12">
        <f t="shared" si="9"/>
        <v>2.6489471785328789</v>
      </c>
      <c r="I16">
        <v>268476</v>
      </c>
      <c r="J16">
        <f t="shared" si="1"/>
        <v>30.957698893610154</v>
      </c>
      <c r="K16" s="20">
        <f t="shared" si="10"/>
        <v>2.1200082526269259</v>
      </c>
      <c r="L16" s="7">
        <v>30.615400000000001</v>
      </c>
      <c r="M16" s="34">
        <f t="shared" si="2"/>
        <v>30.615399999999998</v>
      </c>
      <c r="N16" s="14">
        <f t="shared" si="11"/>
        <v>2.618770003160531</v>
      </c>
      <c r="O16" s="33">
        <v>84721</v>
      </c>
      <c r="P16">
        <v>348294</v>
      </c>
      <c r="Q16" s="12">
        <f t="shared" si="12"/>
        <v>0.70880595489946074</v>
      </c>
      <c r="R16" s="43">
        <v>30248</v>
      </c>
      <c r="S16" s="45">
        <f t="shared" si="13"/>
        <v>0.35703072437766314</v>
      </c>
      <c r="T16" s="33">
        <v>45772</v>
      </c>
      <c r="U16">
        <v>137194</v>
      </c>
      <c r="V16" s="25">
        <f t="shared" si="14"/>
        <v>1.1332687386870433</v>
      </c>
      <c r="W16" s="6">
        <v>36553</v>
      </c>
      <c r="X16" s="25">
        <f t="shared" si="15"/>
        <v>5.8267813823148273</v>
      </c>
      <c r="Y16">
        <v>23197</v>
      </c>
      <c r="Z16" s="25">
        <f t="shared" si="16"/>
        <v>-6.3023169148490155</v>
      </c>
      <c r="AA16" s="25">
        <f t="shared" si="28"/>
        <v>1.075098031496502</v>
      </c>
      <c r="AB16">
        <f t="shared" si="3"/>
        <v>59750</v>
      </c>
      <c r="AC16" s="12">
        <f t="shared" si="17"/>
        <v>0.94165821089866597</v>
      </c>
      <c r="AD16">
        <v>91</v>
      </c>
      <c r="AE16" s="12">
        <f t="shared" si="18"/>
        <v>0.77220460939102509</v>
      </c>
      <c r="AF16" s="3">
        <v>64.400000000000006</v>
      </c>
      <c r="AG16" s="12">
        <f t="shared" si="19"/>
        <v>-1.9985292380257036</v>
      </c>
      <c r="AH16" s="48">
        <v>215331</v>
      </c>
      <c r="AI16" s="50">
        <f t="shared" si="20"/>
        <v>2.4454751306954847</v>
      </c>
      <c r="AJ16" s="48">
        <f t="shared" si="21"/>
        <v>695565.26387833548</v>
      </c>
      <c r="AK16" s="50">
        <f t="shared" si="20"/>
        <v>0.32546687806860319</v>
      </c>
      <c r="AL16" s="5">
        <v>24.1</v>
      </c>
      <c r="AM16" s="3">
        <v>24.108519999999999</v>
      </c>
      <c r="AN16" s="15">
        <f t="shared" si="22"/>
        <v>4.253703560928157</v>
      </c>
      <c r="AO16" s="7">
        <v>23.841989999999999</v>
      </c>
      <c r="AP16" s="34">
        <f t="shared" si="4"/>
        <v>23.841990000000003</v>
      </c>
      <c r="AQ16" s="14">
        <f t="shared" si="23"/>
        <v>2.4731651620582884</v>
      </c>
      <c r="AR16" s="3">
        <v>23.000419999999998</v>
      </c>
      <c r="AS16" s="3">
        <v>22.934190000000001</v>
      </c>
      <c r="AT16" s="12">
        <f t="shared" si="24"/>
        <v>2.4915634215088467</v>
      </c>
      <c r="AU16">
        <v>264784</v>
      </c>
      <c r="AV16" s="27">
        <f t="shared" si="25"/>
        <v>-1.7679964761118327</v>
      </c>
      <c r="AW16">
        <v>71383</v>
      </c>
      <c r="AX16">
        <f t="shared" si="5"/>
        <v>26.958955223880597</v>
      </c>
      <c r="AY16" s="14">
        <f t="shared" si="26"/>
        <v>2.7478030054452596</v>
      </c>
      <c r="AZ16">
        <v>425991</v>
      </c>
      <c r="BA16" s="14">
        <f t="shared" si="27"/>
        <v>-2.9153656698474251</v>
      </c>
      <c r="BB16" s="6">
        <v>13</v>
      </c>
      <c r="BC16" s="12">
        <f t="shared" si="6"/>
        <v>3.1983045853050744</v>
      </c>
      <c r="BD16" s="35">
        <v>108.1</v>
      </c>
      <c r="BE16" s="55">
        <v>109.10469999999999</v>
      </c>
      <c r="BF16" s="11">
        <f t="shared" si="29"/>
        <v>0.52052693007640372</v>
      </c>
      <c r="BG16" s="30">
        <v>244.30670000000001</v>
      </c>
      <c r="BH16" s="48">
        <v>245.68185966796301</v>
      </c>
      <c r="BI16" s="11">
        <f t="shared" si="30"/>
        <v>2.3049689691018393</v>
      </c>
    </row>
    <row r="17" spans="1:67" x14ac:dyDescent="0.25">
      <c r="A17" t="s">
        <v>14</v>
      </c>
      <c r="B17" s="6">
        <v>1613196</v>
      </c>
      <c r="C17" s="12">
        <f t="shared" si="7"/>
        <v>1.4292111544973451</v>
      </c>
      <c r="D17">
        <v>447318</v>
      </c>
      <c r="E17">
        <f t="shared" si="0"/>
        <v>27.728682689518198</v>
      </c>
      <c r="F17" s="20">
        <f t="shared" si="8"/>
        <v>2.3440478039088219</v>
      </c>
      <c r="G17">
        <v>863144</v>
      </c>
      <c r="H17" s="12">
        <f t="shared" si="9"/>
        <v>-0.47284526942394933</v>
      </c>
      <c r="I17">
        <v>272741</v>
      </c>
      <c r="J17">
        <f t="shared" si="1"/>
        <v>31.59855134253381</v>
      </c>
      <c r="K17" s="20">
        <f t="shared" si="10"/>
        <v>2.0489555133829107</v>
      </c>
      <c r="L17" s="7">
        <v>31.402100000000001</v>
      </c>
      <c r="M17" s="34">
        <f t="shared" si="2"/>
        <v>31.402099999999997</v>
      </c>
      <c r="N17" s="14">
        <f t="shared" si="11"/>
        <v>2.5371619323462546</v>
      </c>
      <c r="O17" s="33">
        <v>88035</v>
      </c>
      <c r="P17">
        <v>350277</v>
      </c>
      <c r="Q17" s="12">
        <f t="shared" si="12"/>
        <v>0.56773193457146931</v>
      </c>
      <c r="R17" s="43">
        <v>31715</v>
      </c>
      <c r="S17" s="45">
        <f t="shared" si="13"/>
        <v>0.36025444425512582</v>
      </c>
      <c r="T17" s="33">
        <v>46958</v>
      </c>
      <c r="U17">
        <v>138609</v>
      </c>
      <c r="V17" s="25">
        <f t="shared" si="14"/>
        <v>1.0261037155450126</v>
      </c>
      <c r="W17" s="6">
        <v>37530</v>
      </c>
      <c r="X17" s="25">
        <f t="shared" si="15"/>
        <v>2.637735097610161</v>
      </c>
      <c r="Y17">
        <v>24356</v>
      </c>
      <c r="Z17" s="25">
        <f t="shared" si="16"/>
        <v>4.8755265780194179</v>
      </c>
      <c r="AA17" s="25">
        <f t="shared" si="28"/>
        <v>1.7869884411876313</v>
      </c>
      <c r="AB17">
        <f t="shared" si="3"/>
        <v>61886</v>
      </c>
      <c r="AC17" s="12">
        <f t="shared" si="17"/>
        <v>3.5124792054416432</v>
      </c>
      <c r="AD17">
        <v>90.9</v>
      </c>
      <c r="AE17" s="12">
        <f t="shared" si="18"/>
        <v>-0.10995053334168503</v>
      </c>
      <c r="AF17" s="3">
        <v>65</v>
      </c>
      <c r="AG17" s="12">
        <f t="shared" si="19"/>
        <v>0.9273636785328776</v>
      </c>
      <c r="AH17" s="48">
        <v>220281</v>
      </c>
      <c r="AI17" s="50">
        <f t="shared" si="20"/>
        <v>2.2727624918282174</v>
      </c>
      <c r="AJ17" s="48">
        <f t="shared" si="21"/>
        <v>697123.73080688273</v>
      </c>
      <c r="AK17" s="50">
        <f t="shared" si="20"/>
        <v>0.22380697844521791</v>
      </c>
      <c r="AL17" s="5">
        <v>24.5</v>
      </c>
      <c r="AM17" s="3">
        <v>24.543330000000001</v>
      </c>
      <c r="AN17" s="15">
        <f t="shared" si="22"/>
        <v>1.7874821906672</v>
      </c>
      <c r="AO17" s="7">
        <v>24.421199999999999</v>
      </c>
      <c r="AP17" s="34">
        <f t="shared" si="4"/>
        <v>24.421199999999992</v>
      </c>
      <c r="AQ17" s="14">
        <f t="shared" si="23"/>
        <v>2.4003295656544132</v>
      </c>
      <c r="AR17" s="3">
        <v>23.38325</v>
      </c>
      <c r="AS17" s="3">
        <v>23.315200000000001</v>
      </c>
      <c r="AT17" s="12">
        <f t="shared" si="24"/>
        <v>1.647669816736963</v>
      </c>
      <c r="AU17">
        <v>278971</v>
      </c>
      <c r="AV17" s="27">
        <f t="shared" si="25"/>
        <v>5.2193434490035884</v>
      </c>
      <c r="AW17">
        <v>78487</v>
      </c>
      <c r="AX17">
        <f t="shared" si="5"/>
        <v>28.134465589613256</v>
      </c>
      <c r="AY17" s="14">
        <f t="shared" si="26"/>
        <v>4.2679825730474352</v>
      </c>
      <c r="AZ17">
        <v>425212</v>
      </c>
      <c r="BA17" s="14">
        <f t="shared" si="27"/>
        <v>-0.18303512029032021</v>
      </c>
      <c r="BB17" s="6">
        <v>13</v>
      </c>
      <c r="BC17" s="12">
        <f t="shared" si="6"/>
        <v>3.1983045853050744</v>
      </c>
      <c r="BD17" s="35">
        <v>106.2133</v>
      </c>
      <c r="BE17" s="55">
        <v>107.3155</v>
      </c>
      <c r="BF17" s="11">
        <f t="shared" si="29"/>
        <v>1.6534877650784985</v>
      </c>
      <c r="BG17" s="30">
        <v>236.5667</v>
      </c>
      <c r="BH17" s="48">
        <v>239.295747287372</v>
      </c>
      <c r="BI17" s="11">
        <f t="shared" si="30"/>
        <v>2.6337222289241957</v>
      </c>
    </row>
    <row r="18" spans="1:67" x14ac:dyDescent="0.25">
      <c r="A18" t="s">
        <v>15</v>
      </c>
      <c r="B18" s="6">
        <v>1625148</v>
      </c>
      <c r="C18" s="12">
        <f t="shared" si="7"/>
        <v>0.73815840872892835</v>
      </c>
      <c r="D18">
        <v>460971</v>
      </c>
      <c r="E18">
        <f t="shared" si="0"/>
        <v>28.364862769421617</v>
      </c>
      <c r="F18" s="20">
        <f t="shared" si="8"/>
        <v>2.2683799128307758</v>
      </c>
      <c r="G18">
        <v>870098</v>
      </c>
      <c r="H18" s="12">
        <f t="shared" si="9"/>
        <v>0.80243120276612956</v>
      </c>
      <c r="I18">
        <v>282306</v>
      </c>
      <c r="J18">
        <f t="shared" si="1"/>
        <v>32.445310758098515</v>
      </c>
      <c r="K18" s="20">
        <f t="shared" si="10"/>
        <v>2.6444650072512399</v>
      </c>
      <c r="L18" s="7">
        <v>32.184240000000003</v>
      </c>
      <c r="M18" s="34">
        <f t="shared" si="2"/>
        <v>32.18424000000001</v>
      </c>
      <c r="N18" s="14">
        <f t="shared" si="11"/>
        <v>2.4602122082434175</v>
      </c>
      <c r="O18" s="33">
        <v>90878</v>
      </c>
      <c r="P18">
        <v>352145</v>
      </c>
      <c r="Q18" s="12">
        <f t="shared" si="12"/>
        <v>0.53187525552225168</v>
      </c>
      <c r="R18" s="43">
        <v>33332</v>
      </c>
      <c r="S18" s="45">
        <f t="shared" si="13"/>
        <v>0.36677743788375622</v>
      </c>
      <c r="T18" s="33">
        <v>48382</v>
      </c>
      <c r="U18">
        <v>141689</v>
      </c>
      <c r="V18" s="25">
        <f t="shared" si="14"/>
        <v>2.1977495177591067</v>
      </c>
      <c r="W18" s="6">
        <v>39688</v>
      </c>
      <c r="X18" s="25">
        <f t="shared" si="15"/>
        <v>5.5908261851818963</v>
      </c>
      <c r="Y18">
        <v>24557</v>
      </c>
      <c r="Z18" s="25">
        <f t="shared" si="16"/>
        <v>0.82187202345824772</v>
      </c>
      <c r="AA18" s="25">
        <f t="shared" si="28"/>
        <v>2.6766420324937812</v>
      </c>
      <c r="AB18">
        <f t="shared" si="3"/>
        <v>64245</v>
      </c>
      <c r="AC18" s="12">
        <f t="shared" si="17"/>
        <v>3.7409916869407311</v>
      </c>
      <c r="AD18">
        <v>90.3</v>
      </c>
      <c r="AE18" s="12">
        <f t="shared" si="18"/>
        <v>-0.66225407604934006</v>
      </c>
      <c r="AF18" s="3">
        <v>66.7</v>
      </c>
      <c r="AG18" s="12">
        <f t="shared" si="19"/>
        <v>2.5817683025941562</v>
      </c>
      <c r="AH18" s="48">
        <v>225567</v>
      </c>
      <c r="AI18" s="50">
        <f t="shared" si="20"/>
        <v>2.3713228267942199</v>
      </c>
      <c r="AJ18" s="48">
        <f t="shared" si="21"/>
        <v>695222.18998533499</v>
      </c>
      <c r="AK18" s="50">
        <f t="shared" si="20"/>
        <v>-0.2731421804570644</v>
      </c>
      <c r="AL18" s="5">
        <v>24.9</v>
      </c>
      <c r="AM18" s="3">
        <v>24.993980000000001</v>
      </c>
      <c r="AN18" s="15">
        <f t="shared" si="22"/>
        <v>1.8194868972925438</v>
      </c>
      <c r="AO18" s="7">
        <v>24.997520000000002</v>
      </c>
      <c r="AP18" s="34">
        <f t="shared" si="4"/>
        <v>24.997520000000005</v>
      </c>
      <c r="AQ18" s="14">
        <f t="shared" si="23"/>
        <v>2.332501242318985</v>
      </c>
      <c r="AR18" s="3">
        <v>23.815180000000002</v>
      </c>
      <c r="AS18" s="3">
        <v>23.660450000000001</v>
      </c>
      <c r="AT18" s="12">
        <f t="shared" si="24"/>
        <v>1.4699369419417074</v>
      </c>
      <c r="AU18">
        <v>296002</v>
      </c>
      <c r="AV18" s="27">
        <f t="shared" si="25"/>
        <v>5.925837729136596</v>
      </c>
      <c r="AW18">
        <v>83119</v>
      </c>
      <c r="AX18">
        <f t="shared" si="5"/>
        <v>28.08055350977358</v>
      </c>
      <c r="AY18" s="14">
        <f t="shared" si="26"/>
        <v>-0.19180673503935708</v>
      </c>
      <c r="AZ18">
        <v>490730</v>
      </c>
      <c r="BA18" s="14">
        <f t="shared" si="27"/>
        <v>14.330621029533752</v>
      </c>
      <c r="BB18" s="6">
        <v>12.33</v>
      </c>
      <c r="BC18" s="12">
        <f t="shared" si="6"/>
        <v>3.0359452509346534</v>
      </c>
      <c r="BD18" s="35">
        <v>108.2633</v>
      </c>
      <c r="BE18" s="55">
        <v>107.9479</v>
      </c>
      <c r="BF18" s="11">
        <f t="shared" si="29"/>
        <v>-0.58756093172345203</v>
      </c>
      <c r="BG18" s="30">
        <v>238.32</v>
      </c>
      <c r="BH18" s="48">
        <v>238.35403600915501</v>
      </c>
      <c r="BI18" s="11">
        <f t="shared" si="30"/>
        <v>0.39431086595271836</v>
      </c>
    </row>
    <row r="19" spans="1:67" s="72" customFormat="1" x14ac:dyDescent="0.25">
      <c r="A19" s="72" t="s">
        <v>16</v>
      </c>
      <c r="B19" s="73">
        <v>1622832</v>
      </c>
      <c r="C19" s="74">
        <f t="shared" si="7"/>
        <v>-0.14261173975977925</v>
      </c>
      <c r="D19" s="72">
        <v>479913</v>
      </c>
      <c r="E19" s="72">
        <f t="shared" si="0"/>
        <v>29.572562039693572</v>
      </c>
      <c r="F19" s="75">
        <f t="shared" si="8"/>
        <v>4.1695820578342868</v>
      </c>
      <c r="G19" s="72">
        <v>881934</v>
      </c>
      <c r="H19" s="74">
        <f t="shared" si="9"/>
        <v>1.3511374291951483</v>
      </c>
      <c r="I19" s="72">
        <v>292765</v>
      </c>
      <c r="J19" s="72">
        <f t="shared" si="1"/>
        <v>33.195794696655305</v>
      </c>
      <c r="K19" s="75">
        <f t="shared" si="10"/>
        <v>2.2867276112436219</v>
      </c>
      <c r="L19" s="76">
        <v>32.962009999999999</v>
      </c>
      <c r="M19" s="77">
        <f t="shared" si="2"/>
        <v>32.962009999999999</v>
      </c>
      <c r="N19" s="78">
        <f t="shared" si="11"/>
        <v>2.3878794450357343</v>
      </c>
      <c r="O19" s="79">
        <v>94548</v>
      </c>
      <c r="P19" s="72">
        <v>353740</v>
      </c>
      <c r="Q19" s="74">
        <f t="shared" si="12"/>
        <v>0.45191574109875177</v>
      </c>
      <c r="R19" s="80">
        <v>34567</v>
      </c>
      <c r="S19" s="81">
        <f t="shared" si="13"/>
        <v>0.3656026568515463</v>
      </c>
      <c r="T19" s="79">
        <v>51584</v>
      </c>
      <c r="U19" s="72">
        <v>145740</v>
      </c>
      <c r="V19" s="82">
        <f>100*(LN(U19)-LN(U18))</f>
        <v>2.8189697351997722</v>
      </c>
      <c r="W19" s="73">
        <v>38925</v>
      </c>
      <c r="X19" s="82">
        <f t="shared" si="15"/>
        <v>-1.9412157278685171</v>
      </c>
      <c r="Y19" s="72">
        <v>23244</v>
      </c>
      <c r="Z19" s="82">
        <f t="shared" si="16"/>
        <v>-5.4949911768050086</v>
      </c>
      <c r="AA19" s="82">
        <f t="shared" si="28"/>
        <v>0.95447548655176462</v>
      </c>
      <c r="AB19" s="72">
        <f t="shared" si="3"/>
        <v>62169</v>
      </c>
      <c r="AC19" s="74">
        <f t="shared" si="17"/>
        <v>-3.2847416511984306</v>
      </c>
      <c r="AD19" s="72">
        <v>90.8</v>
      </c>
      <c r="AE19" s="74">
        <f t="shared" si="18"/>
        <v>0.55218251843083266</v>
      </c>
      <c r="AF19" s="83">
        <v>64.7</v>
      </c>
      <c r="AG19" s="74">
        <f t="shared" si="19"/>
        <v>-3.044375141472333</v>
      </c>
      <c r="AH19" s="84">
        <v>231579</v>
      </c>
      <c r="AI19" s="85">
        <f t="shared" si="20"/>
        <v>2.6303835683918919</v>
      </c>
      <c r="AJ19" s="84">
        <f t="shared" si="21"/>
        <v>697615.47243010614</v>
      </c>
      <c r="AK19" s="85">
        <f t="shared" si="20"/>
        <v>0.34365595714831443</v>
      </c>
      <c r="AL19" s="86">
        <v>25.7</v>
      </c>
      <c r="AM19" s="83">
        <v>25.51427</v>
      </c>
      <c r="AN19" s="87">
        <f t="shared" si="22"/>
        <v>2.0602907614214239</v>
      </c>
      <c r="AO19" s="76">
        <v>25.571339999999999</v>
      </c>
      <c r="AP19" s="77">
        <f t="shared" si="4"/>
        <v>25.571339999999999</v>
      </c>
      <c r="AQ19" s="78">
        <f t="shared" si="23"/>
        <v>2.2695573144736692</v>
      </c>
      <c r="AR19" s="83">
        <v>23.95495</v>
      </c>
      <c r="AS19" s="83">
        <v>24.259070000000001</v>
      </c>
      <c r="AT19" s="74">
        <f t="shared" si="24"/>
        <v>2.4985690262303351</v>
      </c>
      <c r="AU19" s="72">
        <v>306423</v>
      </c>
      <c r="AV19" s="88">
        <f t="shared" si="25"/>
        <v>3.4600289265341644</v>
      </c>
      <c r="AW19" s="72">
        <v>86372</v>
      </c>
      <c r="AX19" s="72">
        <f t="shared" si="5"/>
        <v>28.187179160833225</v>
      </c>
      <c r="AY19" s="78">
        <f t="shared" si="26"/>
        <v>0.37899440274884455</v>
      </c>
      <c r="AZ19" s="72">
        <v>478415</v>
      </c>
      <c r="BA19" s="78">
        <f t="shared" si="27"/>
        <v>-2.5415521718137768</v>
      </c>
      <c r="BB19" s="73">
        <v>12</v>
      </c>
      <c r="BC19" s="74">
        <f t="shared" si="6"/>
        <v>2.9558802241544431</v>
      </c>
      <c r="BD19" s="89">
        <v>110.22</v>
      </c>
      <c r="BE19" s="90">
        <v>108.2291</v>
      </c>
      <c r="BF19" s="91">
        <f t="shared" si="29"/>
        <v>-0.26015733274222796</v>
      </c>
      <c r="BG19" s="92">
        <v>238.95</v>
      </c>
      <c r="BH19" s="84">
        <v>234.32447707682999</v>
      </c>
      <c r="BI19" s="91">
        <f t="shared" si="30"/>
        <v>1.7050305612360539</v>
      </c>
      <c r="BM19" s="72">
        <v>1622.8320000000001</v>
      </c>
      <c r="BN19" s="72">
        <f>BM19*1000</f>
        <v>1622832</v>
      </c>
      <c r="BO19" s="72">
        <v>1622832</v>
      </c>
    </row>
    <row r="20" spans="1:67" x14ac:dyDescent="0.25">
      <c r="A20" t="s">
        <v>17</v>
      </c>
      <c r="B20" s="6">
        <v>1640437</v>
      </c>
      <c r="C20" s="12">
        <f t="shared" si="7"/>
        <v>1.0789898595740866</v>
      </c>
      <c r="D20">
        <v>487950</v>
      </c>
      <c r="E20">
        <f t="shared" si="0"/>
        <v>29.745122793499533</v>
      </c>
      <c r="F20" s="20">
        <f t="shared" si="8"/>
        <v>0.58182055175572955</v>
      </c>
      <c r="G20">
        <v>890542</v>
      </c>
      <c r="H20" s="12">
        <f t="shared" si="9"/>
        <v>0.97130428569034422</v>
      </c>
      <c r="I20">
        <v>303102</v>
      </c>
      <c r="J20">
        <f t="shared" si="1"/>
        <v>34.03567714942136</v>
      </c>
      <c r="K20" s="20">
        <f t="shared" si="10"/>
        <v>2.4986100244341447</v>
      </c>
      <c r="L20" s="7">
        <v>33.735770000000002</v>
      </c>
      <c r="M20" s="34">
        <f t="shared" si="2"/>
        <v>33.735769999999995</v>
      </c>
      <c r="N20" s="14">
        <f t="shared" si="11"/>
        <v>2.3203012586552774</v>
      </c>
      <c r="O20" s="33">
        <v>97379</v>
      </c>
      <c r="P20">
        <v>353743</v>
      </c>
      <c r="Q20" s="12">
        <f t="shared" si="12"/>
        <v>8.4807691482780001E-4</v>
      </c>
      <c r="R20" s="43">
        <v>35073</v>
      </c>
      <c r="S20" s="45">
        <f t="shared" si="13"/>
        <v>0.36017005719919076</v>
      </c>
      <c r="T20" s="33">
        <v>54294</v>
      </c>
      <c r="U20">
        <v>150779</v>
      </c>
      <c r="V20" s="25">
        <f t="shared" si="14"/>
        <v>3.3990976340092516</v>
      </c>
      <c r="W20" s="6">
        <v>38789</v>
      </c>
      <c r="X20" s="25">
        <f t="shared" si="15"/>
        <v>-0.35000164406575607</v>
      </c>
      <c r="Y20">
        <v>23005</v>
      </c>
      <c r="Z20" s="25">
        <f t="shared" si="16"/>
        <v>-1.0335450605428065</v>
      </c>
      <c r="AA20" s="25">
        <f t="shared" si="28"/>
        <v>2.2184974813246328</v>
      </c>
      <c r="AB20">
        <f t="shared" si="3"/>
        <v>61794</v>
      </c>
      <c r="AC20" s="12">
        <f t="shared" si="17"/>
        <v>-0.60502108517397346</v>
      </c>
      <c r="AD20">
        <v>91.2</v>
      </c>
      <c r="AE20" s="12">
        <f t="shared" si="18"/>
        <v>0.43956114730381302</v>
      </c>
      <c r="AF20" s="3">
        <v>67.8</v>
      </c>
      <c r="AG20" s="12">
        <f t="shared" si="19"/>
        <v>4.6800993439494398</v>
      </c>
      <c r="AH20" s="48">
        <v>237640</v>
      </c>
      <c r="AI20" s="50">
        <f t="shared" si="20"/>
        <v>2.5835855474927172</v>
      </c>
      <c r="AJ20" s="48">
        <f t="shared" si="21"/>
        <v>698208.52676656714</v>
      </c>
      <c r="AK20" s="50">
        <f t="shared" si="20"/>
        <v>8.4975523058616886E-2</v>
      </c>
      <c r="AL20" s="5">
        <v>25.8</v>
      </c>
      <c r="AM20" s="3">
        <v>25.81541</v>
      </c>
      <c r="AN20" s="15">
        <f t="shared" si="22"/>
        <v>1.1733696959059348</v>
      </c>
      <c r="AO20" s="7">
        <v>26.143049999999999</v>
      </c>
      <c r="AP20" s="34">
        <f t="shared" si="4"/>
        <v>26.143049999999999</v>
      </c>
      <c r="AQ20" s="14">
        <f t="shared" si="23"/>
        <v>2.2111187715785352</v>
      </c>
      <c r="AR20" s="3">
        <v>24.850020000000001</v>
      </c>
      <c r="AS20" s="3">
        <v>24.776</v>
      </c>
      <c r="AT20" s="12">
        <f t="shared" si="24"/>
        <v>2.1084874597128156</v>
      </c>
      <c r="AU20">
        <v>302464</v>
      </c>
      <c r="AV20" s="27">
        <f t="shared" si="25"/>
        <v>-1.3004238198943696</v>
      </c>
      <c r="AW20">
        <v>88848</v>
      </c>
      <c r="AX20">
        <f t="shared" si="5"/>
        <v>29.37473550571308</v>
      </c>
      <c r="AY20" s="14">
        <f t="shared" si="26"/>
        <v>4.1267733485609082</v>
      </c>
      <c r="AZ20">
        <v>413891</v>
      </c>
      <c r="BA20" s="14">
        <f t="shared" si="27"/>
        <v>-14.487590252435645</v>
      </c>
      <c r="BB20" s="6">
        <v>12</v>
      </c>
      <c r="BC20" s="12">
        <f t="shared" si="6"/>
        <v>2.9558802241544431</v>
      </c>
      <c r="BD20" s="35">
        <v>104.77670000000001</v>
      </c>
      <c r="BE20" s="55">
        <v>105.9866</v>
      </c>
      <c r="BF20" s="11">
        <f t="shared" si="29"/>
        <v>2.0937605621680788</v>
      </c>
      <c r="BG20" s="30">
        <v>222.4967</v>
      </c>
      <c r="BH20" s="48">
        <v>224.34314327355199</v>
      </c>
      <c r="BI20" s="11">
        <f t="shared" si="30"/>
        <v>4.3530039691993316</v>
      </c>
      <c r="BM20">
        <v>1640.3421927248401</v>
      </c>
      <c r="BN20" s="72">
        <f t="shared" ref="BN20:BN83" si="31">BM20*1000</f>
        <v>1640342.19272484</v>
      </c>
      <c r="BO20">
        <v>1640437</v>
      </c>
    </row>
    <row r="21" spans="1:67" x14ac:dyDescent="0.25">
      <c r="A21" t="s">
        <v>18</v>
      </c>
      <c r="B21" s="6">
        <v>1658888</v>
      </c>
      <c r="C21" s="12">
        <f t="shared" si="7"/>
        <v>1.1184828625173893</v>
      </c>
      <c r="D21">
        <v>495674</v>
      </c>
      <c r="E21">
        <f t="shared" si="0"/>
        <v>29.879895448035072</v>
      </c>
      <c r="F21" s="20">
        <f t="shared" si="8"/>
        <v>0.45206823589967193</v>
      </c>
      <c r="G21">
        <v>899653</v>
      </c>
      <c r="H21" s="12">
        <f t="shared" si="9"/>
        <v>1.0178867291278593</v>
      </c>
      <c r="I21">
        <v>313358</v>
      </c>
      <c r="J21">
        <f t="shared" si="1"/>
        <v>34.83098483526426</v>
      </c>
      <c r="K21" s="20">
        <f t="shared" si="10"/>
        <v>2.3098057086055501</v>
      </c>
      <c r="L21" s="7">
        <v>34.506019999999999</v>
      </c>
      <c r="M21" s="34">
        <f t="shared" si="2"/>
        <v>34.506020000000007</v>
      </c>
      <c r="N21" s="14">
        <f t="shared" si="11"/>
        <v>2.2575102790703294</v>
      </c>
      <c r="O21" s="33">
        <v>99910</v>
      </c>
      <c r="P21">
        <v>352158</v>
      </c>
      <c r="Q21" s="12">
        <f t="shared" si="12"/>
        <v>-0.44907222504821931</v>
      </c>
      <c r="R21" s="43">
        <v>35453</v>
      </c>
      <c r="S21" s="45">
        <f t="shared" si="13"/>
        <v>0.3548493644279852</v>
      </c>
      <c r="T21" s="33">
        <v>58528</v>
      </c>
      <c r="U21">
        <v>160052</v>
      </c>
      <c r="V21" s="25">
        <f t="shared" si="14"/>
        <v>5.9683573850538352</v>
      </c>
      <c r="W21" s="6">
        <v>34559</v>
      </c>
      <c r="X21" s="25">
        <f t="shared" si="15"/>
        <v>-11.546869294736517</v>
      </c>
      <c r="Y21">
        <v>23168</v>
      </c>
      <c r="Z21" s="25">
        <f t="shared" si="16"/>
        <v>0.70604325958747438</v>
      </c>
      <c r="AA21" s="25">
        <f t="shared" si="28"/>
        <v>2.4195328333975752</v>
      </c>
      <c r="AB21">
        <f t="shared" si="3"/>
        <v>57727</v>
      </c>
      <c r="AC21" s="12">
        <f t="shared" si="17"/>
        <v>-6.8081270698007401</v>
      </c>
      <c r="AD21">
        <v>91.8</v>
      </c>
      <c r="AE21" s="12">
        <f t="shared" si="18"/>
        <v>0.65574005461588314</v>
      </c>
      <c r="AF21" s="3">
        <v>69.400000000000006</v>
      </c>
      <c r="AG21" s="12">
        <f t="shared" si="19"/>
        <v>2.3324672566409355</v>
      </c>
      <c r="AH21" s="48">
        <v>245843</v>
      </c>
      <c r="AI21" s="50">
        <f t="shared" si="20"/>
        <v>3.3936197319132333</v>
      </c>
      <c r="AJ21" s="48">
        <f t="shared" si="21"/>
        <v>705816.96487404185</v>
      </c>
      <c r="AK21" s="50">
        <f t="shared" si="20"/>
        <v>1.0838140233076388</v>
      </c>
      <c r="AL21" s="5">
        <v>26.5</v>
      </c>
      <c r="AM21" s="3">
        <v>26.606100000000001</v>
      </c>
      <c r="AN21" s="15">
        <f t="shared" si="22"/>
        <v>3.0168912360854172</v>
      </c>
      <c r="AO21" s="7">
        <v>26.713049999999999</v>
      </c>
      <c r="AP21" s="34">
        <f t="shared" si="4"/>
        <v>26.713049999999996</v>
      </c>
      <c r="AQ21" s="14">
        <f t="shared" si="23"/>
        <v>2.1568829236830123</v>
      </c>
      <c r="AR21" s="3">
        <v>25.676220000000001</v>
      </c>
      <c r="AS21" s="3">
        <v>25.59488</v>
      </c>
      <c r="AT21" s="12">
        <f t="shared" si="24"/>
        <v>3.2516888811948252</v>
      </c>
      <c r="AU21">
        <v>333002</v>
      </c>
      <c r="AV21" s="27">
        <f t="shared" si="25"/>
        <v>9.6186233844026248</v>
      </c>
      <c r="AW21">
        <v>102070</v>
      </c>
      <c r="AX21">
        <f t="shared" si="5"/>
        <v>30.651467558753403</v>
      </c>
      <c r="AY21" s="14">
        <f t="shared" si="26"/>
        <v>4.2545574072129888</v>
      </c>
      <c r="AZ21">
        <v>441449</v>
      </c>
      <c r="BA21" s="14">
        <f t="shared" si="27"/>
        <v>6.445984394724924</v>
      </c>
      <c r="BB21" s="6">
        <v>12.17</v>
      </c>
      <c r="BC21" s="12">
        <f t="shared" si="6"/>
        <v>2.9971338495984483</v>
      </c>
      <c r="BD21" s="35">
        <v>104.47669999999999</v>
      </c>
      <c r="BE21" s="55">
        <v>105.4486</v>
      </c>
      <c r="BF21" s="11">
        <f t="shared" si="29"/>
        <v>0.5089040624343788</v>
      </c>
      <c r="BG21" s="30">
        <v>214.95330000000001</v>
      </c>
      <c r="BH21" s="48">
        <v>217.42413742680699</v>
      </c>
      <c r="BI21" s="11">
        <f t="shared" si="30"/>
        <v>3.132677307693843</v>
      </c>
      <c r="BM21">
        <v>1658.6891390450201</v>
      </c>
      <c r="BN21" s="72">
        <f t="shared" si="31"/>
        <v>1658689.1390450201</v>
      </c>
      <c r="BO21">
        <v>1658888</v>
      </c>
    </row>
    <row r="22" spans="1:67" x14ac:dyDescent="0.25">
      <c r="A22" t="s">
        <v>19</v>
      </c>
      <c r="B22" s="6">
        <v>1686577</v>
      </c>
      <c r="C22" s="12">
        <f t="shared" si="7"/>
        <v>1.655353278193239</v>
      </c>
      <c r="D22">
        <v>521395</v>
      </c>
      <c r="E22">
        <f t="shared" si="0"/>
        <v>30.914390508111993</v>
      </c>
      <c r="F22" s="20">
        <f t="shared" si="8"/>
        <v>3.4035926533297456</v>
      </c>
      <c r="G22">
        <v>910961</v>
      </c>
      <c r="H22" s="12">
        <f t="shared" si="9"/>
        <v>1.2490952821686108</v>
      </c>
      <c r="I22">
        <v>325855</v>
      </c>
      <c r="J22">
        <f t="shared" si="1"/>
        <v>35.770466573212246</v>
      </c>
      <c r="K22" s="20">
        <f t="shared" si="10"/>
        <v>2.6615237420966054</v>
      </c>
      <c r="L22" s="7">
        <v>35.273449999999997</v>
      </c>
      <c r="M22" s="34">
        <f t="shared" si="2"/>
        <v>35.273449999999997</v>
      </c>
      <c r="N22" s="14">
        <f t="shared" si="11"/>
        <v>2.199675473686602</v>
      </c>
      <c r="O22" s="33">
        <v>101151</v>
      </c>
      <c r="P22">
        <v>348202</v>
      </c>
      <c r="Q22" s="12">
        <f t="shared" si="12"/>
        <v>-1.129716738233455</v>
      </c>
      <c r="R22" s="43">
        <v>34155</v>
      </c>
      <c r="S22" s="45">
        <f t="shared" si="13"/>
        <v>0.3376634931933446</v>
      </c>
      <c r="T22" s="33">
        <v>61214</v>
      </c>
      <c r="U22">
        <v>166865</v>
      </c>
      <c r="V22" s="25">
        <f t="shared" si="14"/>
        <v>4.1686339832534003</v>
      </c>
      <c r="W22" s="6">
        <v>35447</v>
      </c>
      <c r="X22" s="25">
        <f t="shared" si="15"/>
        <v>2.5370614830961813</v>
      </c>
      <c r="Y22">
        <v>23613</v>
      </c>
      <c r="Z22" s="25">
        <f t="shared" si="16"/>
        <v>1.9025391625117294</v>
      </c>
      <c r="AA22" s="25">
        <f t="shared" si="28"/>
        <v>3.6722298670525788</v>
      </c>
      <c r="AB22">
        <f t="shared" si="3"/>
        <v>59060</v>
      </c>
      <c r="AC22" s="12">
        <f t="shared" si="17"/>
        <v>2.2828874642064179</v>
      </c>
      <c r="AD22">
        <v>92.2</v>
      </c>
      <c r="AE22" s="12">
        <f t="shared" si="18"/>
        <v>0.43478329361033019</v>
      </c>
      <c r="AF22" s="3">
        <v>70.099999999999994</v>
      </c>
      <c r="AG22" s="12">
        <f t="shared" si="19"/>
        <v>1.0035926527785399</v>
      </c>
      <c r="AH22" s="48">
        <v>253118</v>
      </c>
      <c r="AI22" s="50">
        <f t="shared" si="20"/>
        <v>2.9162662350755042</v>
      </c>
      <c r="AJ22" s="48">
        <f t="shared" si="21"/>
        <v>707617.27270718571</v>
      </c>
      <c r="AK22" s="50">
        <f t="shared" si="20"/>
        <v>0.25474249297889884</v>
      </c>
      <c r="AL22" s="5">
        <v>27.3</v>
      </c>
      <c r="AM22" s="3">
        <v>27.40756</v>
      </c>
      <c r="AN22" s="15">
        <f t="shared" si="22"/>
        <v>2.9678374940601771</v>
      </c>
      <c r="AO22" s="7">
        <v>27.28153</v>
      </c>
      <c r="AP22" s="34">
        <f t="shared" si="4"/>
        <v>27.281529999999997</v>
      </c>
      <c r="AQ22" s="14">
        <f t="shared" si="23"/>
        <v>2.1057706401634402</v>
      </c>
      <c r="AR22" s="3">
        <v>26.143550000000001</v>
      </c>
      <c r="AS22" s="3">
        <v>25.97372</v>
      </c>
      <c r="AT22" s="12">
        <f t="shared" si="24"/>
        <v>1.4692926136163909</v>
      </c>
      <c r="AU22">
        <v>345891</v>
      </c>
      <c r="AV22" s="27">
        <f t="shared" si="25"/>
        <v>3.7975200555548483</v>
      </c>
      <c r="AW22">
        <v>105698</v>
      </c>
      <c r="AX22">
        <f t="shared" si="5"/>
        <v>30.5581816236907</v>
      </c>
      <c r="AY22" s="14">
        <f t="shared" si="26"/>
        <v>-0.30480817496516543</v>
      </c>
      <c r="AZ22">
        <v>491020</v>
      </c>
      <c r="BA22" s="14">
        <f t="shared" si="27"/>
        <v>10.642236207968025</v>
      </c>
      <c r="BB22" s="6">
        <v>13</v>
      </c>
      <c r="BC22" s="12">
        <f t="shared" si="6"/>
        <v>3.1983045853050744</v>
      </c>
      <c r="BD22" s="35">
        <v>105.8233</v>
      </c>
      <c r="BE22" s="55">
        <v>105.8083</v>
      </c>
      <c r="BF22" s="11">
        <f t="shared" si="29"/>
        <v>-0.34053358503260966</v>
      </c>
      <c r="BG22" s="30">
        <v>216.88</v>
      </c>
      <c r="BH22" s="48">
        <v>217.41572305800801</v>
      </c>
      <c r="BI22" s="11">
        <f t="shared" si="30"/>
        <v>3.8701000367069582E-3</v>
      </c>
      <c r="BM22">
        <v>1686.1463040800299</v>
      </c>
      <c r="BN22" s="72">
        <f t="shared" si="31"/>
        <v>1686146.3040800299</v>
      </c>
      <c r="BO22">
        <v>1686577</v>
      </c>
    </row>
    <row r="23" spans="1:67" x14ac:dyDescent="0.25">
      <c r="A23" t="s">
        <v>20</v>
      </c>
      <c r="B23" s="6">
        <v>1692669</v>
      </c>
      <c r="C23" s="12">
        <f t="shared" si="7"/>
        <v>0.36055419461202831</v>
      </c>
      <c r="D23">
        <v>539603</v>
      </c>
      <c r="E23">
        <f t="shared" si="0"/>
        <v>31.878825688897237</v>
      </c>
      <c r="F23" s="20">
        <f t="shared" si="8"/>
        <v>3.0720230158987505</v>
      </c>
      <c r="G23">
        <v>930409</v>
      </c>
      <c r="H23" s="12">
        <f t="shared" si="9"/>
        <v>2.1124188171695479</v>
      </c>
      <c r="I23">
        <v>338314</v>
      </c>
      <c r="J23">
        <f t="shared" si="1"/>
        <v>36.361858064571599</v>
      </c>
      <c r="K23" s="20">
        <f t="shared" si="10"/>
        <v>1.6397773001902483</v>
      </c>
      <c r="L23" s="7">
        <v>36.038960000000003</v>
      </c>
      <c r="M23" s="34">
        <f t="shared" si="2"/>
        <v>36.038959999999996</v>
      </c>
      <c r="N23" s="14">
        <f t="shared" si="11"/>
        <v>2.1470019192308065</v>
      </c>
      <c r="O23" s="33">
        <v>101021</v>
      </c>
      <c r="P23">
        <v>339456</v>
      </c>
      <c r="Q23" s="12">
        <f t="shared" si="12"/>
        <v>-2.5438434899745843</v>
      </c>
      <c r="R23" s="43">
        <v>32120</v>
      </c>
      <c r="S23" s="45">
        <f t="shared" si="13"/>
        <v>0.31795369279654723</v>
      </c>
      <c r="T23" s="33">
        <v>65310</v>
      </c>
      <c r="U23">
        <v>169940</v>
      </c>
      <c r="V23" s="25">
        <f t="shared" si="14"/>
        <v>1.8260331310093747</v>
      </c>
      <c r="W23" s="6">
        <v>35969</v>
      </c>
      <c r="X23" s="25">
        <f t="shared" si="15"/>
        <v>1.4618833212844962</v>
      </c>
      <c r="Y23">
        <v>24857</v>
      </c>
      <c r="Z23" s="25">
        <f t="shared" si="16"/>
        <v>5.1341995187840439</v>
      </c>
      <c r="AA23" s="25">
        <f t="shared" si="28"/>
        <v>2.1201124302690388</v>
      </c>
      <c r="AB23">
        <f t="shared" si="3"/>
        <v>60826</v>
      </c>
      <c r="AC23" s="12">
        <f t="shared" si="17"/>
        <v>2.9463452826966829</v>
      </c>
      <c r="AD23">
        <v>93.4</v>
      </c>
      <c r="AE23" s="12">
        <f t="shared" si="18"/>
        <v>1.2931214672248892</v>
      </c>
      <c r="AF23" s="3">
        <v>68.2</v>
      </c>
      <c r="AG23" s="12">
        <f t="shared" si="19"/>
        <v>-2.7478229191127745</v>
      </c>
      <c r="AH23" s="48">
        <v>261789</v>
      </c>
      <c r="AI23" s="50">
        <f t="shared" si="20"/>
        <v>3.368305262891802</v>
      </c>
      <c r="AJ23" s="48">
        <f t="shared" si="21"/>
        <v>719954.95811878913</v>
      </c>
      <c r="AK23" s="50">
        <f t="shared" si="20"/>
        <v>1.7285279627015981</v>
      </c>
      <c r="AL23" s="5">
        <v>28.3</v>
      </c>
      <c r="AM23" s="3">
        <v>28.038399999999999</v>
      </c>
      <c r="AN23" s="15">
        <f t="shared" si="22"/>
        <v>2.2756111451432304</v>
      </c>
      <c r="AO23" s="7">
        <v>27.848649999999999</v>
      </c>
      <c r="AP23" s="34">
        <f t="shared" si="4"/>
        <v>27.848649999999996</v>
      </c>
      <c r="AQ23" s="14">
        <f t="shared" si="23"/>
        <v>2.0574574784165911</v>
      </c>
      <c r="AR23" s="3">
        <v>26.486979999999999</v>
      </c>
      <c r="AS23" s="3">
        <v>26.829419999999999</v>
      </c>
      <c r="AT23" s="12">
        <f t="shared" si="24"/>
        <v>3.2413788992608161</v>
      </c>
      <c r="AU23">
        <v>369331</v>
      </c>
      <c r="AV23" s="27">
        <f t="shared" si="25"/>
        <v>6.5569564405670633</v>
      </c>
      <c r="AW23">
        <v>115907</v>
      </c>
      <c r="AX23">
        <f t="shared" si="5"/>
        <v>31.382960000649824</v>
      </c>
      <c r="AY23" s="14">
        <f t="shared" si="26"/>
        <v>2.6632609788787676</v>
      </c>
      <c r="AZ23">
        <v>517792</v>
      </c>
      <c r="BA23" s="14">
        <f t="shared" si="27"/>
        <v>5.3088757054894131</v>
      </c>
      <c r="BB23" s="6">
        <v>13.42</v>
      </c>
      <c r="BC23" s="12">
        <f t="shared" si="6"/>
        <v>3.2999478263107895</v>
      </c>
      <c r="BD23" s="35">
        <v>105.1367</v>
      </c>
      <c r="BE23" s="55">
        <v>102.9515</v>
      </c>
      <c r="BF23" s="11">
        <f t="shared" si="29"/>
        <v>2.7370962705294488</v>
      </c>
      <c r="BG23" s="30">
        <v>212.1867</v>
      </c>
      <c r="BH23" s="48">
        <v>207.33069792881199</v>
      </c>
      <c r="BI23" s="11">
        <f t="shared" si="30"/>
        <v>4.749620220982198</v>
      </c>
      <c r="BM23">
        <v>1692.2257753132301</v>
      </c>
      <c r="BN23" s="72">
        <f t="shared" si="31"/>
        <v>1692225.77531323</v>
      </c>
      <c r="BO23">
        <v>1692669</v>
      </c>
    </row>
    <row r="24" spans="1:67" x14ac:dyDescent="0.25">
      <c r="A24" t="s">
        <v>21</v>
      </c>
      <c r="B24" s="6">
        <v>1700185</v>
      </c>
      <c r="C24" s="12">
        <f t="shared" si="7"/>
        <v>0.44304955618343911</v>
      </c>
      <c r="D24">
        <v>552454</v>
      </c>
      <c r="E24">
        <f t="shared" si="0"/>
        <v>32.493758032214146</v>
      </c>
      <c r="F24" s="20">
        <f t="shared" si="8"/>
        <v>1.9105992453410714</v>
      </c>
      <c r="G24">
        <v>942400</v>
      </c>
      <c r="H24" s="12">
        <f t="shared" si="9"/>
        <v>1.2805538480838763</v>
      </c>
      <c r="I24">
        <v>351232</v>
      </c>
      <c r="J24">
        <f t="shared" si="1"/>
        <v>37.269949066213918</v>
      </c>
      <c r="K24" s="20">
        <f t="shared" si="10"/>
        <v>2.4666976984496269</v>
      </c>
      <c r="L24" s="7">
        <v>36.803759999999997</v>
      </c>
      <c r="M24" s="34">
        <f t="shared" si="2"/>
        <v>36.80375999999999</v>
      </c>
      <c r="N24" s="14">
        <f t="shared" si="11"/>
        <v>2.0999438370508106</v>
      </c>
      <c r="O24" s="33">
        <v>101413</v>
      </c>
      <c r="P24">
        <v>332015</v>
      </c>
      <c r="Q24" s="12">
        <f t="shared" si="12"/>
        <v>-2.2164187624472476</v>
      </c>
      <c r="R24" s="43">
        <v>30719</v>
      </c>
      <c r="S24" s="45">
        <f t="shared" si="13"/>
        <v>0.30290988334828867</v>
      </c>
      <c r="T24" s="33">
        <v>67904</v>
      </c>
      <c r="U24">
        <v>172761</v>
      </c>
      <c r="V24" s="25">
        <f t="shared" si="14"/>
        <v>1.6463702877292263</v>
      </c>
      <c r="W24" s="6">
        <v>40278</v>
      </c>
      <c r="X24" s="25">
        <f t="shared" si="15"/>
        <v>11.314795780882392</v>
      </c>
      <c r="Y24">
        <v>26361</v>
      </c>
      <c r="Z24" s="25">
        <f t="shared" si="16"/>
        <v>5.8746242165552687</v>
      </c>
      <c r="AA24" s="25">
        <f t="shared" si="28"/>
        <v>3.6731583033162707</v>
      </c>
      <c r="AB24">
        <f t="shared" si="3"/>
        <v>66639</v>
      </c>
      <c r="AC24" s="12">
        <f t="shared" si="17"/>
        <v>9.1272662600852428</v>
      </c>
      <c r="AD24">
        <v>92.5</v>
      </c>
      <c r="AE24" s="12">
        <f t="shared" si="18"/>
        <v>-0.96827007164170809</v>
      </c>
      <c r="AF24" s="3">
        <v>69</v>
      </c>
      <c r="AG24" s="12">
        <f t="shared" si="19"/>
        <v>1.1661939747843242</v>
      </c>
      <c r="AH24" s="48">
        <v>270835</v>
      </c>
      <c r="AI24" s="50">
        <f t="shared" si="20"/>
        <v>3.3970943576656865</v>
      </c>
      <c r="AJ24" s="48">
        <f t="shared" si="21"/>
        <v>726684.65287900879</v>
      </c>
      <c r="AK24" s="50">
        <f t="shared" si="20"/>
        <v>0.93039665921601511</v>
      </c>
      <c r="AL24" s="5">
        <v>28.6</v>
      </c>
      <c r="AM24" s="3">
        <v>28.60042</v>
      </c>
      <c r="AN24" s="15">
        <f t="shared" si="22"/>
        <v>1.9846403835276583</v>
      </c>
      <c r="AO24" s="7">
        <v>28.414629999999999</v>
      </c>
      <c r="AP24" s="34">
        <f t="shared" si="4"/>
        <v>28.414629999999999</v>
      </c>
      <c r="AQ24" s="14">
        <f t="shared" si="23"/>
        <v>2.011966214202765</v>
      </c>
      <c r="AR24" s="3">
        <v>27.592949999999998</v>
      </c>
      <c r="AS24" s="3">
        <v>27.514790000000001</v>
      </c>
      <c r="AT24" s="12">
        <f t="shared" si="24"/>
        <v>2.5224631670357045</v>
      </c>
      <c r="AU24">
        <v>367894</v>
      </c>
      <c r="AV24" s="27">
        <f t="shared" si="25"/>
        <v>-0.3898407731453446</v>
      </c>
      <c r="AW24">
        <v>119658</v>
      </c>
      <c r="AX24">
        <f t="shared" si="5"/>
        <v>32.525129521003329</v>
      </c>
      <c r="AY24" s="14">
        <f t="shared" si="26"/>
        <v>3.5747936114830736</v>
      </c>
      <c r="AZ24">
        <v>449612</v>
      </c>
      <c r="BA24" s="14">
        <f t="shared" si="27"/>
        <v>-14.118862860263803</v>
      </c>
      <c r="BB24" s="6">
        <v>14</v>
      </c>
      <c r="BC24" s="12">
        <f t="shared" si="6"/>
        <v>3.4401426717332315</v>
      </c>
      <c r="BD24" s="35">
        <v>101.29</v>
      </c>
      <c r="BE24" s="55">
        <v>102.50879999999999</v>
      </c>
      <c r="BF24" s="11">
        <f t="shared" si="29"/>
        <v>0.43093549955681709</v>
      </c>
      <c r="BG24" s="30">
        <v>200.1567</v>
      </c>
      <c r="BH24" s="48">
        <v>202.05383555773901</v>
      </c>
      <c r="BI24" s="11">
        <f t="shared" si="30"/>
        <v>2.5780918480913684</v>
      </c>
      <c r="BM24">
        <v>1699.72317409727</v>
      </c>
      <c r="BN24" s="72">
        <f t="shared" si="31"/>
        <v>1699723.17409727</v>
      </c>
      <c r="BO24">
        <v>1700185</v>
      </c>
    </row>
    <row r="25" spans="1:67" x14ac:dyDescent="0.25">
      <c r="A25" t="s">
        <v>22</v>
      </c>
      <c r="B25" s="6">
        <v>1707524</v>
      </c>
      <c r="C25" s="12">
        <f t="shared" si="7"/>
        <v>0.43072993301933593</v>
      </c>
      <c r="D25">
        <v>572610</v>
      </c>
      <c r="E25">
        <f t="shared" si="0"/>
        <v>33.534521330300478</v>
      </c>
      <c r="F25" s="20">
        <f t="shared" si="8"/>
        <v>3.1527385372494443</v>
      </c>
      <c r="G25">
        <v>955619</v>
      </c>
      <c r="H25" s="12">
        <f t="shared" si="9"/>
        <v>1.3929485152821997</v>
      </c>
      <c r="I25">
        <v>357516</v>
      </c>
      <c r="J25">
        <f t="shared" si="1"/>
        <v>37.411981134740934</v>
      </c>
      <c r="K25" s="20">
        <f t="shared" si="10"/>
        <v>0.38036574412547708</v>
      </c>
      <c r="L25" s="7">
        <v>37.569249999999997</v>
      </c>
      <c r="M25" s="34">
        <f t="shared" si="2"/>
        <v>37.56924999999999</v>
      </c>
      <c r="N25" s="14">
        <f t="shared" si="11"/>
        <v>2.0585882781863685</v>
      </c>
      <c r="O25" s="33">
        <v>102128</v>
      </c>
      <c r="P25">
        <v>326230</v>
      </c>
      <c r="Q25" s="12">
        <f t="shared" si="12"/>
        <v>-1.7577494542937444</v>
      </c>
      <c r="R25" s="43">
        <v>29082</v>
      </c>
      <c r="S25" s="45">
        <f t="shared" si="13"/>
        <v>0.28476030079899733</v>
      </c>
      <c r="T25" s="33">
        <v>69020</v>
      </c>
      <c r="U25">
        <v>174307</v>
      </c>
      <c r="V25" s="25">
        <f t="shared" si="14"/>
        <v>0.89089759094420629</v>
      </c>
      <c r="W25" s="6">
        <v>38044</v>
      </c>
      <c r="X25" s="25">
        <f t="shared" si="15"/>
        <v>-5.7062029564530548</v>
      </c>
      <c r="Y25">
        <v>27930</v>
      </c>
      <c r="Z25" s="25">
        <f t="shared" si="16"/>
        <v>5.7815734775269689</v>
      </c>
      <c r="AA25" s="25">
        <f t="shared" si="28"/>
        <v>0.36732786606492596</v>
      </c>
      <c r="AB25">
        <f t="shared" si="3"/>
        <v>65974</v>
      </c>
      <c r="AC25" s="12">
        <f t="shared" si="17"/>
        <v>-1.0029266725616992</v>
      </c>
      <c r="AD25">
        <v>92.5</v>
      </c>
      <c r="AE25" s="12">
        <f t="shared" si="18"/>
        <v>0</v>
      </c>
      <c r="AF25" s="3">
        <v>69.599999999999994</v>
      </c>
      <c r="AG25" s="12">
        <f t="shared" si="19"/>
        <v>0.86580627431143142</v>
      </c>
      <c r="AH25" s="48">
        <v>279004</v>
      </c>
      <c r="AI25" s="50">
        <f t="shared" si="20"/>
        <v>2.9716339273154091</v>
      </c>
      <c r="AJ25" s="48">
        <f t="shared" si="21"/>
        <v>745761.09454122349</v>
      </c>
      <c r="AK25" s="50">
        <f t="shared" si="20"/>
        <v>2.591268183189932</v>
      </c>
      <c r="AL25" s="5">
        <v>28.6</v>
      </c>
      <c r="AM25" s="3">
        <v>28.786190000000001</v>
      </c>
      <c r="AN25" s="15">
        <f t="shared" si="22"/>
        <v>0.64743552167971785</v>
      </c>
      <c r="AO25" s="7">
        <v>28.979849999999999</v>
      </c>
      <c r="AP25" s="34">
        <f t="shared" si="4"/>
        <v>28.979849999999995</v>
      </c>
      <c r="AQ25" s="14">
        <f t="shared" si="23"/>
        <v>1.969660752296809</v>
      </c>
      <c r="AR25" s="3">
        <v>27.994389999999999</v>
      </c>
      <c r="AS25" s="3">
        <v>27.902809999999999</v>
      </c>
      <c r="AT25" s="12">
        <f t="shared" si="24"/>
        <v>1.4003722319618106</v>
      </c>
      <c r="AU25">
        <v>381590</v>
      </c>
      <c r="AV25" s="27">
        <f t="shared" si="25"/>
        <v>3.6551880581850327</v>
      </c>
      <c r="AW25">
        <v>123769</v>
      </c>
      <c r="AX25">
        <f t="shared" si="5"/>
        <v>32.435074294399747</v>
      </c>
      <c r="AY25" s="14">
        <f t="shared" si="26"/>
        <v>-0.27726293639998012</v>
      </c>
      <c r="AZ25">
        <v>532419</v>
      </c>
      <c r="BA25" s="14">
        <f t="shared" si="27"/>
        <v>16.904578472245824</v>
      </c>
      <c r="BB25" s="6">
        <v>15</v>
      </c>
      <c r="BC25" s="12">
        <f t="shared" si="6"/>
        <v>3.6813973122716401</v>
      </c>
      <c r="BD25" s="35">
        <v>105.3267</v>
      </c>
      <c r="BE25" s="55">
        <v>106.11799999999999</v>
      </c>
      <c r="BF25" s="11">
        <f t="shared" si="29"/>
        <v>-3.4603033951387197</v>
      </c>
      <c r="BG25" s="30">
        <v>206.58670000000001</v>
      </c>
      <c r="BH25" s="48">
        <v>208.636393862701</v>
      </c>
      <c r="BI25" s="11">
        <f t="shared" si="30"/>
        <v>-3.2058820016866996</v>
      </c>
      <c r="BM25">
        <v>1707.0443905862501</v>
      </c>
      <c r="BN25" s="72">
        <f t="shared" si="31"/>
        <v>1707044.39058625</v>
      </c>
      <c r="BO25">
        <v>1707524</v>
      </c>
    </row>
    <row r="26" spans="1:67" x14ac:dyDescent="0.25">
      <c r="A26" t="s">
        <v>23</v>
      </c>
      <c r="B26" s="6">
        <v>1714263</v>
      </c>
      <c r="C26" s="12">
        <f t="shared" si="7"/>
        <v>0.393888264398079</v>
      </c>
      <c r="D26">
        <v>590813</v>
      </c>
      <c r="E26">
        <f t="shared" si="0"/>
        <v>34.464548321931929</v>
      </c>
      <c r="F26" s="20">
        <f t="shared" si="8"/>
        <v>2.7355815123536242</v>
      </c>
      <c r="G26">
        <v>967018</v>
      </c>
      <c r="H26" s="12">
        <f t="shared" si="9"/>
        <v>1.1857811500847859</v>
      </c>
      <c r="I26">
        <v>367570</v>
      </c>
      <c r="J26">
        <f t="shared" si="1"/>
        <v>38.010667846927362</v>
      </c>
      <c r="K26" s="20">
        <f t="shared" si="10"/>
        <v>1.5875848826901073</v>
      </c>
      <c r="L26" s="7">
        <v>38.337119999999999</v>
      </c>
      <c r="M26" s="34">
        <f t="shared" si="2"/>
        <v>38.337120000000006</v>
      </c>
      <c r="N26" s="14">
        <f t="shared" si="11"/>
        <v>2.0232720774762125</v>
      </c>
      <c r="O26" s="33">
        <v>104078</v>
      </c>
      <c r="P26">
        <v>325548</v>
      </c>
      <c r="Q26" s="12">
        <f t="shared" si="12"/>
        <v>-0.20927378613713188</v>
      </c>
      <c r="R26" s="43">
        <v>28635</v>
      </c>
      <c r="S26" s="45">
        <f t="shared" si="13"/>
        <v>0.27513019081842466</v>
      </c>
      <c r="T26" s="33">
        <v>69550</v>
      </c>
      <c r="U26">
        <v>174473</v>
      </c>
      <c r="V26" s="25">
        <f t="shared" si="14"/>
        <v>9.5188951507729769E-2</v>
      </c>
      <c r="W26" s="6">
        <v>37969</v>
      </c>
      <c r="X26" s="25">
        <f t="shared" si="15"/>
        <v>-0.19733473047551797</v>
      </c>
      <c r="Y26">
        <v>28571</v>
      </c>
      <c r="Z26" s="25">
        <f t="shared" si="16"/>
        <v>2.2690837423136045</v>
      </c>
      <c r="AA26" s="25">
        <f t="shared" si="28"/>
        <v>0.30418021600340239</v>
      </c>
      <c r="AB26">
        <f t="shared" si="3"/>
        <v>66540</v>
      </c>
      <c r="AC26" s="12">
        <f t="shared" si="17"/>
        <v>0.85425455723520116</v>
      </c>
      <c r="AD26">
        <v>93.6</v>
      </c>
      <c r="AE26" s="12">
        <f t="shared" si="18"/>
        <v>1.1821738965166695</v>
      </c>
      <c r="AF26" s="3">
        <v>69</v>
      </c>
      <c r="AG26" s="12">
        <f t="shared" si="19"/>
        <v>-0.86580627431143142</v>
      </c>
      <c r="AH26" s="48">
        <v>287392</v>
      </c>
      <c r="AI26" s="50">
        <f t="shared" si="20"/>
        <v>2.962101885238333</v>
      </c>
      <c r="AJ26" s="48">
        <f t="shared" si="21"/>
        <v>756082.47968006087</v>
      </c>
      <c r="AK26" s="50">
        <f t="shared" si="20"/>
        <v>1.3745170025481812</v>
      </c>
      <c r="AL26" s="5">
        <v>29.1</v>
      </c>
      <c r="AM26" s="3">
        <v>29.205629999999999</v>
      </c>
      <c r="AN26" s="15">
        <f t="shared" si="22"/>
        <v>1.4465740658836879</v>
      </c>
      <c r="AO26" s="7">
        <v>29.544799999999999</v>
      </c>
      <c r="AP26" s="34">
        <f t="shared" si="4"/>
        <v>29.544799999999999</v>
      </c>
      <c r="AQ26" s="14">
        <f t="shared" si="23"/>
        <v>1.9306994544109113</v>
      </c>
      <c r="AR26" s="3">
        <v>28.598459999999999</v>
      </c>
      <c r="AS26" s="3">
        <v>28.400099999999998</v>
      </c>
      <c r="AT26" s="12">
        <f t="shared" si="24"/>
        <v>1.7665265686124698</v>
      </c>
      <c r="AU26">
        <v>385189</v>
      </c>
      <c r="AV26" s="27">
        <f t="shared" si="25"/>
        <v>0.93873891422155964</v>
      </c>
      <c r="AW26">
        <v>125038</v>
      </c>
      <c r="AX26">
        <f t="shared" si="5"/>
        <v>32.461466968163684</v>
      </c>
      <c r="AY26" s="14">
        <f t="shared" si="26"/>
        <v>8.1337694445782205E-2</v>
      </c>
      <c r="AZ26">
        <v>524548</v>
      </c>
      <c r="BA26" s="14">
        <f t="shared" si="27"/>
        <v>-1.4893833958907976</v>
      </c>
      <c r="BB26" s="6">
        <v>15</v>
      </c>
      <c r="BC26" s="12">
        <f t="shared" si="6"/>
        <v>3.6813973122716401</v>
      </c>
      <c r="BD26" s="35">
        <v>107.2467</v>
      </c>
      <c r="BE26" s="55">
        <v>107.63200000000001</v>
      </c>
      <c r="BF26" s="11">
        <f t="shared" si="29"/>
        <v>-1.4166318780077347</v>
      </c>
      <c r="BG26" s="30">
        <v>208.05330000000001</v>
      </c>
      <c r="BH26" s="48">
        <v>209.29790434404401</v>
      </c>
      <c r="BI26" s="11">
        <f t="shared" si="30"/>
        <v>-0.31656221401625828</v>
      </c>
      <c r="BM26">
        <v>1713.76823810204</v>
      </c>
      <c r="BN26" s="72">
        <f t="shared" si="31"/>
        <v>1713768.23810204</v>
      </c>
      <c r="BO26">
        <v>1714263</v>
      </c>
    </row>
    <row r="27" spans="1:67" x14ac:dyDescent="0.25">
      <c r="A27" t="s">
        <v>24</v>
      </c>
      <c r="B27" s="6">
        <v>1738318</v>
      </c>
      <c r="C27" s="12">
        <f t="shared" si="7"/>
        <v>1.3934728391326701</v>
      </c>
      <c r="D27">
        <v>605190</v>
      </c>
      <c r="E27">
        <f t="shared" si="0"/>
        <v>34.814688681817714</v>
      </c>
      <c r="F27" s="20">
        <f t="shared" si="8"/>
        <v>1.0108175445615153</v>
      </c>
      <c r="G27">
        <v>976854</v>
      </c>
      <c r="H27" s="12">
        <f t="shared" si="9"/>
        <v>1.0120094272760838</v>
      </c>
      <c r="I27">
        <v>375637</v>
      </c>
      <c r="J27">
        <f t="shared" si="1"/>
        <v>38.453750509287978</v>
      </c>
      <c r="K27" s="20">
        <f t="shared" si="10"/>
        <v>1.1589380556750406</v>
      </c>
      <c r="L27" s="7">
        <v>39.108980000000003</v>
      </c>
      <c r="M27" s="34">
        <f t="shared" si="2"/>
        <v>39.108979999999995</v>
      </c>
      <c r="N27" s="14">
        <f t="shared" si="11"/>
        <v>1.9933490715798641</v>
      </c>
      <c r="O27" s="33">
        <v>111318</v>
      </c>
      <c r="P27">
        <v>333695</v>
      </c>
      <c r="Q27" s="12">
        <f t="shared" si="12"/>
        <v>2.4717485912491455</v>
      </c>
      <c r="R27" s="43">
        <v>31732</v>
      </c>
      <c r="S27" s="45">
        <f t="shared" si="13"/>
        <v>0.28505722344993623</v>
      </c>
      <c r="T27" s="33">
        <v>74080</v>
      </c>
      <c r="U27">
        <v>180424</v>
      </c>
      <c r="V27" s="25">
        <f t="shared" si="14"/>
        <v>3.3539634596600365</v>
      </c>
      <c r="W27" s="6">
        <v>40742</v>
      </c>
      <c r="X27" s="25">
        <f t="shared" si="15"/>
        <v>7.0489464079981801</v>
      </c>
      <c r="Y27">
        <v>29390</v>
      </c>
      <c r="Z27" s="25">
        <f t="shared" si="16"/>
        <v>2.8262263050603309</v>
      </c>
      <c r="AA27" s="25">
        <f t="shared" si="28"/>
        <v>3.8831574490350462</v>
      </c>
      <c r="AB27">
        <f t="shared" si="3"/>
        <v>70132</v>
      </c>
      <c r="AC27" s="12">
        <f t="shared" si="17"/>
        <v>5.2575910017552019</v>
      </c>
      <c r="AD27">
        <v>94</v>
      </c>
      <c r="AE27" s="12">
        <f t="shared" si="18"/>
        <v>0.42643987864572352</v>
      </c>
      <c r="AF27" s="3">
        <v>69.400000000000006</v>
      </c>
      <c r="AG27" s="12">
        <f t="shared" si="19"/>
        <v>0.57803629154991043</v>
      </c>
      <c r="AH27" s="48">
        <v>295587</v>
      </c>
      <c r="AI27" s="50">
        <f t="shared" si="20"/>
        <v>2.8116072269311232</v>
      </c>
      <c r="AJ27" s="48">
        <f t="shared" si="21"/>
        <v>768681.84789570782</v>
      </c>
      <c r="AK27" s="50">
        <f t="shared" si="20"/>
        <v>1.6526691712559938</v>
      </c>
      <c r="AL27" s="5">
        <v>30.1</v>
      </c>
      <c r="AM27" s="3">
        <v>29.774789999999999</v>
      </c>
      <c r="AN27" s="15">
        <f t="shared" si="22"/>
        <v>1.9300563411468463</v>
      </c>
      <c r="AO27" s="7">
        <v>30.109829999999999</v>
      </c>
      <c r="AP27" s="34">
        <f t="shared" si="4"/>
        <v>30.109829999999995</v>
      </c>
      <c r="AQ27" s="14">
        <f t="shared" si="23"/>
        <v>1.8943941073095161</v>
      </c>
      <c r="AR27" s="3">
        <v>28.510120000000001</v>
      </c>
      <c r="AS27" s="3">
        <v>28.88805</v>
      </c>
      <c r="AT27" s="12">
        <f t="shared" si="24"/>
        <v>1.7035348508423809</v>
      </c>
      <c r="AU27">
        <v>392253</v>
      </c>
      <c r="AV27" s="27">
        <f t="shared" si="25"/>
        <v>1.8172916845205833</v>
      </c>
      <c r="AW27">
        <v>128657</v>
      </c>
      <c r="AX27">
        <f t="shared" si="5"/>
        <v>32.799494203995891</v>
      </c>
      <c r="AY27" s="14">
        <f t="shared" si="26"/>
        <v>1.0359340491808311</v>
      </c>
      <c r="AZ27">
        <v>514404</v>
      </c>
      <c r="BA27" s="14">
        <f t="shared" si="27"/>
        <v>-1.9527990435365794</v>
      </c>
      <c r="BB27" s="6">
        <v>15</v>
      </c>
      <c r="BC27" s="12">
        <f t="shared" si="6"/>
        <v>3.6813973122716401</v>
      </c>
      <c r="BD27" s="35">
        <v>107.0433</v>
      </c>
      <c r="BE27" s="55">
        <v>104.8458</v>
      </c>
      <c r="BF27" s="11">
        <f t="shared" si="29"/>
        <v>2.6227301962239657</v>
      </c>
      <c r="BG27" s="30">
        <v>205.74</v>
      </c>
      <c r="BH27" s="48">
        <v>201.00668121520999</v>
      </c>
      <c r="BI27" s="11">
        <f t="shared" si="30"/>
        <v>4.042046932880794</v>
      </c>
      <c r="BM27">
        <v>1737.6491330234001</v>
      </c>
      <c r="BN27" s="72">
        <f t="shared" si="31"/>
        <v>1737649.1330234001</v>
      </c>
      <c r="BO27">
        <v>1738318</v>
      </c>
    </row>
    <row r="28" spans="1:67" x14ac:dyDescent="0.25">
      <c r="A28" t="s">
        <v>25</v>
      </c>
      <c r="B28" s="6">
        <v>1770877</v>
      </c>
      <c r="C28" s="12">
        <f t="shared" si="7"/>
        <v>1.8556925065698948</v>
      </c>
      <c r="D28">
        <v>629704</v>
      </c>
      <c r="E28">
        <f t="shared" si="0"/>
        <v>35.558878454008948</v>
      </c>
      <c r="F28" s="20">
        <f t="shared" si="8"/>
        <v>2.1150484325674235</v>
      </c>
      <c r="G28">
        <v>987257</v>
      </c>
      <c r="H28" s="12">
        <f t="shared" si="9"/>
        <v>1.0593186720502246</v>
      </c>
      <c r="I28">
        <v>389829</v>
      </c>
      <c r="J28">
        <f t="shared" si="1"/>
        <v>39.486071002788535</v>
      </c>
      <c r="K28" s="20">
        <f t="shared" si="10"/>
        <v>2.6491743177767813</v>
      </c>
      <c r="L28" s="7">
        <v>39.886229999999998</v>
      </c>
      <c r="M28" s="34">
        <f t="shared" si="2"/>
        <v>39.886229999999998</v>
      </c>
      <c r="N28" s="14">
        <f t="shared" si="11"/>
        <v>1.9679043407787589</v>
      </c>
      <c r="O28" s="33">
        <v>120296</v>
      </c>
      <c r="P28">
        <v>340484</v>
      </c>
      <c r="Q28" s="12">
        <f t="shared" si="12"/>
        <v>2.0140732637573322</v>
      </c>
      <c r="R28" s="43">
        <v>33807</v>
      </c>
      <c r="S28" s="45">
        <f t="shared" si="13"/>
        <v>0.28103178825563607</v>
      </c>
      <c r="T28" s="33">
        <v>77362</v>
      </c>
      <c r="U28">
        <v>185327</v>
      </c>
      <c r="V28" s="25">
        <f t="shared" si="14"/>
        <v>2.681219586289707</v>
      </c>
      <c r="W28" s="6">
        <v>42789</v>
      </c>
      <c r="X28" s="25">
        <f t="shared" si="15"/>
        <v>4.9021558814027699</v>
      </c>
      <c r="Y28">
        <v>30196</v>
      </c>
      <c r="Z28" s="25">
        <f t="shared" si="16"/>
        <v>2.7054984846552443</v>
      </c>
      <c r="AA28" s="25">
        <f t="shared" si="28"/>
        <v>3.04857081952008</v>
      </c>
      <c r="AB28">
        <f t="shared" si="3"/>
        <v>72985</v>
      </c>
      <c r="AC28" s="12">
        <f t="shared" si="17"/>
        <v>3.9874759974658502</v>
      </c>
      <c r="AD28">
        <v>94.5</v>
      </c>
      <c r="AE28" s="12">
        <f t="shared" si="18"/>
        <v>0.53050522296933522</v>
      </c>
      <c r="AF28" s="3">
        <v>69.2</v>
      </c>
      <c r="AG28" s="12">
        <f t="shared" si="19"/>
        <v>-0.28860048891345969</v>
      </c>
      <c r="AH28" s="48">
        <v>305361</v>
      </c>
      <c r="AI28" s="50">
        <f t="shared" si="20"/>
        <v>3.2531473496920427</v>
      </c>
      <c r="AJ28" s="48">
        <f t="shared" si="21"/>
        <v>773338.52734660578</v>
      </c>
      <c r="AK28" s="50">
        <f t="shared" si="20"/>
        <v>0.60397303191539464</v>
      </c>
      <c r="AL28" s="5">
        <v>30.3</v>
      </c>
      <c r="AM28" s="3">
        <v>30.314250000000001</v>
      </c>
      <c r="AN28" s="15">
        <f t="shared" si="22"/>
        <v>1.7955836670272785</v>
      </c>
      <c r="AO28" s="7">
        <v>30.67511</v>
      </c>
      <c r="AP28" s="34">
        <f t="shared" si="4"/>
        <v>30.675109999999997</v>
      </c>
      <c r="AQ28" s="14">
        <f t="shared" si="23"/>
        <v>1.8599880059707363</v>
      </c>
      <c r="AR28" s="3">
        <v>29.518039999999999</v>
      </c>
      <c r="AS28" s="3">
        <v>29.441700000000001</v>
      </c>
      <c r="AT28" s="12">
        <f t="shared" si="24"/>
        <v>1.8984021962594078</v>
      </c>
      <c r="AU28">
        <v>405499</v>
      </c>
      <c r="AV28" s="27">
        <f t="shared" si="25"/>
        <v>3.321136769373112</v>
      </c>
      <c r="AW28">
        <v>139362</v>
      </c>
      <c r="AX28">
        <f t="shared" si="5"/>
        <v>34.368025568497082</v>
      </c>
      <c r="AY28" s="14">
        <f t="shared" si="26"/>
        <v>4.6713548187127252</v>
      </c>
      <c r="AZ28">
        <v>513775</v>
      </c>
      <c r="BA28" s="14">
        <f t="shared" si="27"/>
        <v>-0.12235225159589191</v>
      </c>
      <c r="BB28" s="6">
        <v>15.68</v>
      </c>
      <c r="BC28" s="12">
        <f t="shared" si="6"/>
        <v>3.8451186374252635</v>
      </c>
      <c r="BD28" s="35">
        <v>96.803330000000003</v>
      </c>
      <c r="BE28" s="55">
        <v>97.695719999999994</v>
      </c>
      <c r="BF28" s="11">
        <f t="shared" si="29"/>
        <v>7.0632948806060192</v>
      </c>
      <c r="BG28" s="30">
        <v>182.63</v>
      </c>
      <c r="BH28" s="48">
        <v>183.97390936013599</v>
      </c>
      <c r="BI28" s="11">
        <f t="shared" si="30"/>
        <v>8.8544196784245521</v>
      </c>
      <c r="BM28">
        <v>1769.8945577828599</v>
      </c>
      <c r="BN28" s="72">
        <f t="shared" si="31"/>
        <v>1769894.55778286</v>
      </c>
      <c r="BO28">
        <v>1770877</v>
      </c>
    </row>
    <row r="29" spans="1:67" x14ac:dyDescent="0.25">
      <c r="A29" t="s">
        <v>26</v>
      </c>
      <c r="B29" s="6">
        <v>1790973</v>
      </c>
      <c r="C29" s="12">
        <f t="shared" si="7"/>
        <v>1.1284143486124165</v>
      </c>
      <c r="D29">
        <v>643524</v>
      </c>
      <c r="E29">
        <f t="shared" si="0"/>
        <v>35.931529956062988</v>
      </c>
      <c r="F29" s="20">
        <f t="shared" si="8"/>
        <v>1.0425311186129882</v>
      </c>
      <c r="G29">
        <v>996770</v>
      </c>
      <c r="H29" s="12">
        <f t="shared" si="9"/>
        <v>0.95896607278440626</v>
      </c>
      <c r="I29">
        <v>402281</v>
      </c>
      <c r="J29">
        <f t="shared" si="1"/>
        <v>40.35845781875458</v>
      </c>
      <c r="K29" s="20">
        <f t="shared" si="10"/>
        <v>2.1853007243247458</v>
      </c>
      <c r="L29" s="7">
        <v>40.669849999999997</v>
      </c>
      <c r="M29" s="34">
        <f t="shared" si="2"/>
        <v>40.669849999999997</v>
      </c>
      <c r="N29" s="14">
        <f t="shared" si="11"/>
        <v>1.9455880141312942</v>
      </c>
      <c r="O29" s="33">
        <v>124404</v>
      </c>
      <c r="P29">
        <v>346341</v>
      </c>
      <c r="Q29" s="12">
        <f t="shared" si="12"/>
        <v>1.7055704091463397</v>
      </c>
      <c r="R29" s="43">
        <v>36000</v>
      </c>
      <c r="S29" s="45">
        <f t="shared" si="13"/>
        <v>0.28937976270859456</v>
      </c>
      <c r="T29" s="33">
        <v>79424</v>
      </c>
      <c r="U29">
        <v>187892</v>
      </c>
      <c r="V29" s="25">
        <f t="shared" si="14"/>
        <v>1.3745497338128132</v>
      </c>
      <c r="W29" s="6">
        <v>45717</v>
      </c>
      <c r="X29" s="25">
        <f t="shared" si="15"/>
        <v>6.6189159766439687</v>
      </c>
      <c r="Y29">
        <v>30157</v>
      </c>
      <c r="Z29" s="25">
        <f t="shared" si="16"/>
        <v>-0.12923965810625049</v>
      </c>
      <c r="AA29" s="25">
        <f t="shared" si="28"/>
        <v>2.0894189827322052</v>
      </c>
      <c r="AB29">
        <f t="shared" si="3"/>
        <v>75874</v>
      </c>
      <c r="AC29" s="12">
        <f t="shared" si="17"/>
        <v>3.8820129138604997</v>
      </c>
      <c r="AD29">
        <v>94.6</v>
      </c>
      <c r="AE29" s="12">
        <f t="shared" si="18"/>
        <v>0.10576415581349252</v>
      </c>
      <c r="AF29" s="3">
        <v>70.8</v>
      </c>
      <c r="AG29" s="12">
        <f t="shared" si="19"/>
        <v>2.2858138076049528</v>
      </c>
      <c r="AH29" s="48">
        <v>313096</v>
      </c>
      <c r="AI29" s="50">
        <f t="shared" si="20"/>
        <v>2.501516952488636</v>
      </c>
      <c r="AJ29" s="48">
        <f t="shared" si="21"/>
        <v>775787.81975783093</v>
      </c>
      <c r="AK29" s="50">
        <f t="shared" si="20"/>
        <v>0.31621622816384587</v>
      </c>
      <c r="AL29" s="5">
        <v>30.8</v>
      </c>
      <c r="AM29" s="3">
        <v>31.03013</v>
      </c>
      <c r="AN29" s="15">
        <f t="shared" si="22"/>
        <v>2.3340768955511404</v>
      </c>
      <c r="AO29" s="7">
        <v>31.240600000000001</v>
      </c>
      <c r="AP29" s="34">
        <f t="shared" si="4"/>
        <v>31.240600000000008</v>
      </c>
      <c r="AQ29" s="14">
        <f t="shared" si="23"/>
        <v>1.8266954360401044</v>
      </c>
      <c r="AR29" s="3">
        <v>30.32516</v>
      </c>
      <c r="AS29" s="3">
        <v>30.22681</v>
      </c>
      <c r="AT29" s="12">
        <f t="shared" si="24"/>
        <v>2.6317242150949216</v>
      </c>
      <c r="AU29">
        <v>427545</v>
      </c>
      <c r="AV29" s="27">
        <f t="shared" si="25"/>
        <v>5.2941138533750376</v>
      </c>
      <c r="AW29">
        <v>152776</v>
      </c>
      <c r="AX29">
        <f t="shared" si="5"/>
        <v>35.733314621852671</v>
      </c>
      <c r="AY29" s="14">
        <f t="shared" si="26"/>
        <v>3.8956793477827212</v>
      </c>
      <c r="AZ29">
        <v>585175</v>
      </c>
      <c r="BA29" s="14">
        <f t="shared" si="27"/>
        <v>13.012552136898314</v>
      </c>
      <c r="BB29" s="6">
        <v>16</v>
      </c>
      <c r="BC29" s="12">
        <f t="shared" si="6"/>
        <v>3.9220713153281328</v>
      </c>
      <c r="BD29" s="35">
        <v>94.976669999999999</v>
      </c>
      <c r="BE29" s="55">
        <v>95.470979999999997</v>
      </c>
      <c r="BF29" s="11">
        <f t="shared" si="29"/>
        <v>2.3035423552979495</v>
      </c>
      <c r="BG29" s="30">
        <v>174.78</v>
      </c>
      <c r="BH29" s="48">
        <v>176.07081450174499</v>
      </c>
      <c r="BI29" s="11">
        <f t="shared" si="30"/>
        <v>4.3907681360478179</v>
      </c>
      <c r="BM29">
        <v>1789.8663019350599</v>
      </c>
      <c r="BN29" s="72">
        <f t="shared" si="31"/>
        <v>1789866.3019350599</v>
      </c>
      <c r="BO29">
        <v>1790973</v>
      </c>
    </row>
    <row r="30" spans="1:67" x14ac:dyDescent="0.25">
      <c r="A30" t="s">
        <v>27</v>
      </c>
      <c r="B30" s="6">
        <v>1807959</v>
      </c>
      <c r="C30" s="12">
        <f t="shared" si="7"/>
        <v>0.94395371336517542</v>
      </c>
      <c r="D30">
        <v>660026</v>
      </c>
      <c r="E30">
        <f t="shared" si="0"/>
        <v>36.506690693760206</v>
      </c>
      <c r="F30" s="20">
        <f t="shared" si="8"/>
        <v>1.5880368672295475</v>
      </c>
      <c r="G30">
        <v>1004291</v>
      </c>
      <c r="H30" s="12">
        <f t="shared" si="9"/>
        <v>0.75170476213433091</v>
      </c>
      <c r="I30">
        <v>420357</v>
      </c>
      <c r="J30">
        <f t="shared" si="1"/>
        <v>41.856095494234239</v>
      </c>
      <c r="K30" s="20">
        <f t="shared" si="10"/>
        <v>3.6436453206694974</v>
      </c>
      <c r="L30" s="7">
        <v>41.46058</v>
      </c>
      <c r="M30" s="34">
        <f t="shared" si="2"/>
        <v>41.460579999999993</v>
      </c>
      <c r="N30" s="14">
        <f t="shared" si="11"/>
        <v>1.9256064607089396</v>
      </c>
      <c r="O30" s="33">
        <v>129974</v>
      </c>
      <c r="P30">
        <v>353077</v>
      </c>
      <c r="Q30" s="12">
        <f t="shared" si="12"/>
        <v>1.9262324601973191</v>
      </c>
      <c r="R30" s="43">
        <v>39285</v>
      </c>
      <c r="S30" s="45">
        <f t="shared" si="13"/>
        <v>0.30225275824395648</v>
      </c>
      <c r="T30" s="33">
        <v>81514</v>
      </c>
      <c r="U30">
        <v>191038</v>
      </c>
      <c r="V30" s="25">
        <f t="shared" si="14"/>
        <v>1.6605031462878728</v>
      </c>
      <c r="W30" s="6">
        <v>45931</v>
      </c>
      <c r="X30" s="25">
        <f t="shared" si="15"/>
        <v>0.46700503869931964</v>
      </c>
      <c r="Y30">
        <v>29403</v>
      </c>
      <c r="Z30" s="25">
        <f t="shared" si="16"/>
        <v>-2.5320358741163673</v>
      </c>
      <c r="AA30" s="25">
        <f t="shared" si="28"/>
        <v>0.98314815797717614</v>
      </c>
      <c r="AB30">
        <f t="shared" si="3"/>
        <v>75334</v>
      </c>
      <c r="AC30" s="12">
        <f t="shared" si="17"/>
        <v>-0.71425095986050735</v>
      </c>
      <c r="AD30">
        <v>94.5</v>
      </c>
      <c r="AE30" s="12">
        <f t="shared" si="18"/>
        <v>-0.10576415581349252</v>
      </c>
      <c r="AF30" s="3">
        <v>72.599999999999994</v>
      </c>
      <c r="AG30" s="12">
        <f t="shared" si="19"/>
        <v>2.5105921131076236</v>
      </c>
      <c r="AH30" s="48">
        <v>318532</v>
      </c>
      <c r="AI30" s="50">
        <f t="shared" si="20"/>
        <v>1.721308814330591</v>
      </c>
      <c r="AJ30" s="48">
        <f t="shared" si="21"/>
        <v>761016.99463075434</v>
      </c>
      <c r="AK30" s="50">
        <f t="shared" si="20"/>
        <v>-1.9223365063389508</v>
      </c>
      <c r="AL30" s="5">
        <v>31.8</v>
      </c>
      <c r="AM30" s="3">
        <v>31.90082</v>
      </c>
      <c r="AN30" s="15">
        <f t="shared" si="22"/>
        <v>2.7673046844025162</v>
      </c>
      <c r="AO30" s="7">
        <v>31.806049999999999</v>
      </c>
      <c r="AP30" s="34">
        <f t="shared" si="4"/>
        <v>31.806050000000006</v>
      </c>
      <c r="AQ30" s="14">
        <f t="shared" si="23"/>
        <v>1.793799232990656</v>
      </c>
      <c r="AR30" s="3">
        <v>31.141950000000001</v>
      </c>
      <c r="AS30" s="3">
        <v>30.9024</v>
      </c>
      <c r="AT30" s="12">
        <f t="shared" si="24"/>
        <v>2.2104571880773083</v>
      </c>
      <c r="AU30">
        <v>409716</v>
      </c>
      <c r="AV30" s="27">
        <f t="shared" si="25"/>
        <v>-4.2595309239070289</v>
      </c>
      <c r="AW30">
        <v>152565</v>
      </c>
      <c r="AX30">
        <f t="shared" si="5"/>
        <v>37.236768883812196</v>
      </c>
      <c r="AY30" s="14">
        <f t="shared" si="26"/>
        <v>4.1213247651625373</v>
      </c>
      <c r="AZ30">
        <v>556852</v>
      </c>
      <c r="BA30" s="14">
        <f t="shared" si="27"/>
        <v>-4.9611452331809858</v>
      </c>
      <c r="BB30" s="6">
        <v>16.5</v>
      </c>
      <c r="BC30" s="12">
        <f t="shared" si="6"/>
        <v>4.0421914498915408</v>
      </c>
      <c r="BD30" s="35">
        <v>94.166669999999996</v>
      </c>
      <c r="BE30" s="55">
        <v>94.890460000000004</v>
      </c>
      <c r="BF30" s="11">
        <f t="shared" si="29"/>
        <v>0.60991532696430539</v>
      </c>
      <c r="BG30" s="30">
        <v>169.55</v>
      </c>
      <c r="BH30" s="48">
        <v>171.192140355231</v>
      </c>
      <c r="BI30" s="11">
        <f t="shared" si="30"/>
        <v>2.8099715724807517</v>
      </c>
      <c r="BM30">
        <v>1806.76181134991</v>
      </c>
      <c r="BN30" s="72">
        <f t="shared" si="31"/>
        <v>1806761.81134991</v>
      </c>
      <c r="BO30">
        <v>1807959</v>
      </c>
    </row>
    <row r="31" spans="1:67" x14ac:dyDescent="0.25">
      <c r="A31" t="s">
        <v>28</v>
      </c>
      <c r="B31" s="6">
        <v>1813153</v>
      </c>
      <c r="C31" s="12">
        <f t="shared" si="7"/>
        <v>0.28687340032895747</v>
      </c>
      <c r="D31">
        <v>679105</v>
      </c>
      <c r="E31">
        <f t="shared" si="0"/>
        <v>37.454368164186917</v>
      </c>
      <c r="F31" s="20">
        <f t="shared" si="8"/>
        <v>2.5627792591315313</v>
      </c>
      <c r="G31">
        <v>1014594</v>
      </c>
      <c r="H31" s="12">
        <f t="shared" si="9"/>
        <v>1.0206712561105391</v>
      </c>
      <c r="I31">
        <v>429849</v>
      </c>
      <c r="J31">
        <f t="shared" si="1"/>
        <v>42.366601813139049</v>
      </c>
      <c r="K31" s="20">
        <f t="shared" si="10"/>
        <v>1.2122921431721334</v>
      </c>
      <c r="L31" s="7">
        <v>42.258949999999999</v>
      </c>
      <c r="M31" s="34">
        <f t="shared" si="2"/>
        <v>42.258949999999999</v>
      </c>
      <c r="N31" s="14">
        <f t="shared" si="11"/>
        <v>1.9073069391843944</v>
      </c>
      <c r="O31" s="33">
        <v>132973</v>
      </c>
      <c r="P31">
        <v>351206</v>
      </c>
      <c r="Q31" s="12">
        <f t="shared" si="12"/>
        <v>-0.53132175604666543</v>
      </c>
      <c r="R31" s="43">
        <v>39693</v>
      </c>
      <c r="S31" s="45">
        <f t="shared" si="13"/>
        <v>0.29850420762109603</v>
      </c>
      <c r="T31" s="33">
        <v>85872</v>
      </c>
      <c r="U31">
        <v>194069</v>
      </c>
      <c r="V31" s="25">
        <f t="shared" si="14"/>
        <v>1.5741404793093494</v>
      </c>
      <c r="W31" s="6">
        <v>47200</v>
      </c>
      <c r="X31" s="25">
        <f t="shared" si="15"/>
        <v>2.7253622228682772</v>
      </c>
      <c r="Y31">
        <v>30803</v>
      </c>
      <c r="Z31" s="25">
        <f t="shared" si="16"/>
        <v>4.6515377878455055</v>
      </c>
      <c r="AA31" s="25">
        <f t="shared" si="28"/>
        <v>2.1172909112729954</v>
      </c>
      <c r="AB31">
        <f t="shared" si="3"/>
        <v>78003</v>
      </c>
      <c r="AC31" s="12">
        <f t="shared" si="17"/>
        <v>3.4815727365886673</v>
      </c>
      <c r="AD31">
        <v>94.3</v>
      </c>
      <c r="AE31" s="12">
        <f t="shared" si="18"/>
        <v>-0.21186448602854568</v>
      </c>
      <c r="AF31" s="3">
        <v>72.099999999999994</v>
      </c>
      <c r="AG31" s="12">
        <f t="shared" si="19"/>
        <v>-0.69108775398465383</v>
      </c>
      <c r="AH31" s="48">
        <v>329886</v>
      </c>
      <c r="AI31" s="50">
        <f t="shared" si="20"/>
        <v>3.5024199308940851</v>
      </c>
      <c r="AJ31" s="48">
        <f t="shared" si="21"/>
        <v>778646.35321705986</v>
      </c>
      <c r="AK31" s="50">
        <f t="shared" si="20"/>
        <v>2.2901277877220849</v>
      </c>
      <c r="AL31" s="5">
        <v>33</v>
      </c>
      <c r="AM31" s="3">
        <v>32.630960000000002</v>
      </c>
      <c r="AN31" s="15">
        <f t="shared" si="22"/>
        <v>2.2629816161295668</v>
      </c>
      <c r="AO31" s="7">
        <v>32.371110000000002</v>
      </c>
      <c r="AP31" s="34">
        <f t="shared" si="4"/>
        <v>32.371109999999994</v>
      </c>
      <c r="AQ31" s="14">
        <f t="shared" si="23"/>
        <v>1.7609835097501136</v>
      </c>
      <c r="AR31" s="3">
        <v>31.07938</v>
      </c>
      <c r="AS31" s="3">
        <v>31.50752</v>
      </c>
      <c r="AT31" s="12">
        <f t="shared" si="24"/>
        <v>1.9392396708345583</v>
      </c>
      <c r="AU31">
        <v>411383</v>
      </c>
      <c r="AV31" s="27">
        <f t="shared" si="25"/>
        <v>0.40604172951539397</v>
      </c>
      <c r="AW31">
        <v>151521</v>
      </c>
      <c r="AX31">
        <f t="shared" si="5"/>
        <v>36.832100500020665</v>
      </c>
      <c r="AY31" s="14">
        <f t="shared" si="26"/>
        <v>-1.0926922836026698</v>
      </c>
      <c r="AZ31">
        <v>532602</v>
      </c>
      <c r="BA31" s="14">
        <f t="shared" si="27"/>
        <v>-4.4525066928025936</v>
      </c>
      <c r="BB31" s="6">
        <v>17</v>
      </c>
      <c r="BC31" s="12">
        <f t="shared" si="6"/>
        <v>4.162167469081945</v>
      </c>
      <c r="BD31" s="35">
        <v>103.5067</v>
      </c>
      <c r="BE31" s="55">
        <v>101.5929</v>
      </c>
      <c r="BF31" s="11">
        <f t="shared" si="29"/>
        <v>-6.8250477120437303</v>
      </c>
      <c r="BG31" s="30">
        <v>183.15</v>
      </c>
      <c r="BH31" s="48">
        <v>179.34418429696399</v>
      </c>
      <c r="BI31" s="11">
        <f t="shared" si="30"/>
        <v>-4.6520223381548043</v>
      </c>
      <c r="BM31">
        <v>1811.9449303880299</v>
      </c>
      <c r="BN31" s="72">
        <f t="shared" si="31"/>
        <v>1811944.9303880299</v>
      </c>
      <c r="BO31">
        <v>1813153</v>
      </c>
    </row>
    <row r="32" spans="1:67" x14ac:dyDescent="0.25">
      <c r="A32" t="s">
        <v>29</v>
      </c>
      <c r="B32" s="6">
        <v>1824244</v>
      </c>
      <c r="C32" s="12">
        <f t="shared" si="7"/>
        <v>0.60983359103019552</v>
      </c>
      <c r="D32">
        <v>695908</v>
      </c>
      <c r="E32">
        <f t="shared" si="0"/>
        <v>38.147747779354077</v>
      </c>
      <c r="F32" s="20">
        <f t="shared" si="8"/>
        <v>1.8343377000461292</v>
      </c>
      <c r="G32">
        <v>1020328</v>
      </c>
      <c r="H32" s="12">
        <f t="shared" si="9"/>
        <v>0.56356117591107591</v>
      </c>
      <c r="I32">
        <v>440805</v>
      </c>
      <c r="J32">
        <f t="shared" si="1"/>
        <v>43.202283971428798</v>
      </c>
      <c r="K32" s="20">
        <f t="shared" si="10"/>
        <v>1.9533004803148124</v>
      </c>
      <c r="L32" s="7">
        <v>43.065759999999997</v>
      </c>
      <c r="M32" s="34">
        <f t="shared" si="2"/>
        <v>43.065759999999997</v>
      </c>
      <c r="N32" s="14">
        <f t="shared" si="11"/>
        <v>1.891208413821488</v>
      </c>
      <c r="O32" s="33">
        <v>133856</v>
      </c>
      <c r="P32">
        <v>351348</v>
      </c>
      <c r="Q32" s="12">
        <f t="shared" si="12"/>
        <v>4.0423939493194894E-2</v>
      </c>
      <c r="R32" s="43">
        <v>39321</v>
      </c>
      <c r="S32" s="45">
        <f t="shared" si="13"/>
        <v>0.29375597657183838</v>
      </c>
      <c r="T32" s="33">
        <v>87549</v>
      </c>
      <c r="U32">
        <v>195272</v>
      </c>
      <c r="V32" s="25">
        <f t="shared" si="14"/>
        <v>0.61796924978594348</v>
      </c>
      <c r="W32" s="6">
        <v>47051</v>
      </c>
      <c r="X32" s="25">
        <f t="shared" si="15"/>
        <v>-0.31617728008619395</v>
      </c>
      <c r="Y32">
        <v>31991</v>
      </c>
      <c r="Z32" s="25">
        <f t="shared" si="16"/>
        <v>3.7842525407921102</v>
      </c>
      <c r="AA32" s="25">
        <f t="shared" si="28"/>
        <v>0.82066984995670111</v>
      </c>
      <c r="AB32">
        <f t="shared" si="3"/>
        <v>79042</v>
      </c>
      <c r="AC32" s="12">
        <f t="shared" si="17"/>
        <v>1.3232069274778269</v>
      </c>
      <c r="AD32">
        <v>94.4</v>
      </c>
      <c r="AE32" s="12">
        <f t="shared" si="18"/>
        <v>0.10598835120436689</v>
      </c>
      <c r="AF32" s="3">
        <v>71.599999999999994</v>
      </c>
      <c r="AG32" s="12">
        <f t="shared" si="19"/>
        <v>-0.69589703243035927</v>
      </c>
      <c r="AH32" s="48">
        <v>335376</v>
      </c>
      <c r="AI32" s="50">
        <f t="shared" si="20"/>
        <v>1.6505150246299394</v>
      </c>
      <c r="AJ32" s="48">
        <f t="shared" si="21"/>
        <v>776292.29098580999</v>
      </c>
      <c r="AK32" s="50">
        <f t="shared" si="20"/>
        <v>-0.30278545568478421</v>
      </c>
      <c r="AL32" s="5">
        <v>33.200000000000003</v>
      </c>
      <c r="AM32" s="3">
        <v>33.223509999999997</v>
      </c>
      <c r="AN32" s="15">
        <f t="shared" si="22"/>
        <v>1.7996226894153367</v>
      </c>
      <c r="AO32" s="7">
        <v>32.935429999999997</v>
      </c>
      <c r="AP32" s="34">
        <f t="shared" si="4"/>
        <v>32.935430000000004</v>
      </c>
      <c r="AQ32" s="14">
        <f t="shared" si="23"/>
        <v>1.7282619666435295</v>
      </c>
      <c r="AR32" s="3">
        <v>31.996759999999998</v>
      </c>
      <c r="AS32" s="3">
        <v>31.92418</v>
      </c>
      <c r="AT32" s="12">
        <f t="shared" si="24"/>
        <v>1.3137468890238146</v>
      </c>
      <c r="AU32">
        <v>416252</v>
      </c>
      <c r="AV32" s="27">
        <f t="shared" si="25"/>
        <v>1.1766192036899881</v>
      </c>
      <c r="AW32">
        <v>153279</v>
      </c>
      <c r="AX32">
        <f t="shared" si="5"/>
        <v>36.823606853540639</v>
      </c>
      <c r="AY32" s="14">
        <f t="shared" si="26"/>
        <v>-2.3063104877651952E-2</v>
      </c>
      <c r="AZ32">
        <v>547346</v>
      </c>
      <c r="BA32" s="14">
        <f t="shared" si="27"/>
        <v>2.7306715049483898</v>
      </c>
      <c r="BB32" s="6">
        <v>17</v>
      </c>
      <c r="BC32" s="12">
        <f t="shared" si="6"/>
        <v>4.162167469081945</v>
      </c>
      <c r="BD32" s="35">
        <v>106.8167</v>
      </c>
      <c r="BE32" s="55">
        <v>107.4598</v>
      </c>
      <c r="BF32" s="11">
        <f t="shared" si="29"/>
        <v>-5.6143173328538687</v>
      </c>
      <c r="BG32" s="30">
        <v>187.4367</v>
      </c>
      <c r="BH32" s="48">
        <v>188.31284253230501</v>
      </c>
      <c r="BI32" s="11">
        <f t="shared" si="30"/>
        <v>-4.8797858950353046</v>
      </c>
      <c r="BM32">
        <v>1822.99477922396</v>
      </c>
      <c r="BN32" s="72">
        <f t="shared" si="31"/>
        <v>1822994.7792239599</v>
      </c>
      <c r="BO32">
        <v>1824244</v>
      </c>
    </row>
    <row r="33" spans="1:67" x14ac:dyDescent="0.25">
      <c r="A33" t="s">
        <v>30</v>
      </c>
      <c r="B33" s="6">
        <v>1828055</v>
      </c>
      <c r="C33" s="12">
        <f t="shared" si="7"/>
        <v>0.20869054713923418</v>
      </c>
      <c r="D33">
        <v>711181</v>
      </c>
      <c r="E33">
        <f t="shared" si="0"/>
        <v>38.903698192888072</v>
      </c>
      <c r="F33" s="20">
        <f t="shared" si="8"/>
        <v>1.9622595271554744</v>
      </c>
      <c r="G33">
        <v>1028718</v>
      </c>
      <c r="H33" s="12">
        <f t="shared" si="9"/>
        <v>0.81892225830149101</v>
      </c>
      <c r="I33">
        <v>448722</v>
      </c>
      <c r="J33">
        <f t="shared" si="1"/>
        <v>43.61953421637417</v>
      </c>
      <c r="K33" s="20">
        <f t="shared" si="10"/>
        <v>0.96117189425379834</v>
      </c>
      <c r="L33" s="7">
        <v>43.881869999999999</v>
      </c>
      <c r="M33" s="34">
        <f t="shared" si="2"/>
        <v>43.881869999999999</v>
      </c>
      <c r="N33" s="14">
        <f t="shared" si="11"/>
        <v>1.8773000897851944</v>
      </c>
      <c r="O33" s="33">
        <v>136642</v>
      </c>
      <c r="P33">
        <v>350524</v>
      </c>
      <c r="Q33" s="12">
        <f t="shared" si="12"/>
        <v>-0.2348007552855691</v>
      </c>
      <c r="R33" s="43">
        <v>38977</v>
      </c>
      <c r="S33" s="45">
        <f t="shared" si="13"/>
        <v>0.28524904494957626</v>
      </c>
      <c r="T33" s="33">
        <v>88419</v>
      </c>
      <c r="U33">
        <v>195614</v>
      </c>
      <c r="V33" s="25">
        <f t="shared" si="14"/>
        <v>0.17498712528372096</v>
      </c>
      <c r="W33" s="6">
        <v>45840</v>
      </c>
      <c r="X33" s="25">
        <f t="shared" si="15"/>
        <v>-2.6075047384162886</v>
      </c>
      <c r="Y33">
        <v>33510</v>
      </c>
      <c r="Z33" s="25">
        <f t="shared" si="16"/>
        <v>4.6389288507691973</v>
      </c>
      <c r="AA33" s="25">
        <f t="shared" si="28"/>
        <v>0.2366744356821826</v>
      </c>
      <c r="AB33">
        <f t="shared" si="3"/>
        <v>79350</v>
      </c>
      <c r="AC33" s="12">
        <f t="shared" si="17"/>
        <v>0.38890902092116875</v>
      </c>
      <c r="AD33">
        <v>94.6</v>
      </c>
      <c r="AE33" s="12">
        <f t="shared" si="18"/>
        <v>0.21164029063767131</v>
      </c>
      <c r="AF33" s="3">
        <v>72</v>
      </c>
      <c r="AG33" s="12">
        <f t="shared" si="19"/>
        <v>0.55710450494554919</v>
      </c>
      <c r="AH33" s="48">
        <v>344383</v>
      </c>
      <c r="AI33" s="50">
        <f t="shared" si="20"/>
        <v>2.6502119649169487</v>
      </c>
      <c r="AJ33" s="48">
        <f t="shared" si="21"/>
        <v>789515.53744634753</v>
      </c>
      <c r="AK33" s="50">
        <f t="shared" si="20"/>
        <v>1.6890400706630615</v>
      </c>
      <c r="AL33" s="5">
        <v>33.4</v>
      </c>
      <c r="AM33" s="3">
        <v>33.649250000000002</v>
      </c>
      <c r="AN33" s="15">
        <f t="shared" si="22"/>
        <v>1.2733009735809375</v>
      </c>
      <c r="AO33" s="7">
        <v>33.498860000000001</v>
      </c>
      <c r="AP33" s="34">
        <f t="shared" si="4"/>
        <v>33.498860000000008</v>
      </c>
      <c r="AQ33" s="14">
        <f t="shared" si="23"/>
        <v>1.6962430374386717</v>
      </c>
      <c r="AR33" s="3">
        <v>32.290559999999999</v>
      </c>
      <c r="AS33" s="3">
        <v>32.181269999999998</v>
      </c>
      <c r="AT33" s="12">
        <f t="shared" si="24"/>
        <v>0.80208899029745595</v>
      </c>
      <c r="AU33">
        <v>445784</v>
      </c>
      <c r="AV33" s="27">
        <f t="shared" si="25"/>
        <v>6.8543683685900803</v>
      </c>
      <c r="AW33">
        <v>166605</v>
      </c>
      <c r="AX33">
        <f t="shared" si="5"/>
        <v>37.373481327279578</v>
      </c>
      <c r="AY33" s="14">
        <f t="shared" si="26"/>
        <v>1.4822267408373779</v>
      </c>
      <c r="AZ33">
        <v>601771</v>
      </c>
      <c r="BA33" s="14">
        <f t="shared" si="27"/>
        <v>9.4795830682180338</v>
      </c>
      <c r="BB33" s="6">
        <v>17</v>
      </c>
      <c r="BC33" s="12">
        <f t="shared" si="6"/>
        <v>4.162167469081945</v>
      </c>
      <c r="BD33" s="35">
        <v>105.7633</v>
      </c>
      <c r="BE33" s="55">
        <v>105.902</v>
      </c>
      <c r="BF33" s="11">
        <f t="shared" si="29"/>
        <v>1.4602685971010665</v>
      </c>
      <c r="BG33" s="30">
        <v>184.86</v>
      </c>
      <c r="BH33" s="48">
        <v>185.43326015785399</v>
      </c>
      <c r="BI33" s="11">
        <f t="shared" si="30"/>
        <v>1.5409602051419391</v>
      </c>
      <c r="BM33">
        <v>1826.7991970005</v>
      </c>
      <c r="BN33" s="72">
        <f t="shared" si="31"/>
        <v>1826799.1970005</v>
      </c>
      <c r="BO33">
        <v>1828055</v>
      </c>
    </row>
    <row r="34" spans="1:67" x14ac:dyDescent="0.25">
      <c r="A34" t="s">
        <v>31</v>
      </c>
      <c r="B34" s="6">
        <v>1830815</v>
      </c>
      <c r="C34" s="12">
        <f t="shared" si="7"/>
        <v>0.15086627967075827</v>
      </c>
      <c r="D34">
        <v>726274</v>
      </c>
      <c r="E34">
        <f t="shared" si="0"/>
        <v>39.669436835507682</v>
      </c>
      <c r="F34" s="20">
        <f t="shared" si="8"/>
        <v>1.9491722862733152</v>
      </c>
      <c r="G34">
        <v>1030696</v>
      </c>
      <c r="H34" s="12">
        <f t="shared" si="9"/>
        <v>0.19209353808733454</v>
      </c>
      <c r="I34">
        <v>461708</v>
      </c>
      <c r="J34">
        <f t="shared" si="1"/>
        <v>44.79574966818538</v>
      </c>
      <c r="K34" s="20">
        <f t="shared" si="10"/>
        <v>2.6608178938112736</v>
      </c>
      <c r="L34" s="7">
        <v>44.708210000000001</v>
      </c>
      <c r="M34" s="34">
        <f t="shared" si="2"/>
        <v>44.708209999999994</v>
      </c>
      <c r="N34" s="14">
        <f t="shared" si="11"/>
        <v>1.8655902933203183</v>
      </c>
      <c r="O34" s="33">
        <v>139109</v>
      </c>
      <c r="P34">
        <v>349862</v>
      </c>
      <c r="Q34" s="12">
        <f t="shared" si="12"/>
        <v>-0.18903867214401515</v>
      </c>
      <c r="R34" s="43">
        <v>38925</v>
      </c>
      <c r="S34" s="45">
        <f t="shared" si="13"/>
        <v>0.27981654673673162</v>
      </c>
      <c r="T34" s="33">
        <v>88868</v>
      </c>
      <c r="U34">
        <v>195685</v>
      </c>
      <c r="V34" s="25">
        <f t="shared" si="14"/>
        <v>3.6289385242049832E-2</v>
      </c>
      <c r="W34" s="6">
        <v>46948</v>
      </c>
      <c r="X34" s="25">
        <f t="shared" si="15"/>
        <v>2.3883533831392967</v>
      </c>
      <c r="Y34">
        <v>33806</v>
      </c>
      <c r="Z34" s="25">
        <f t="shared" si="16"/>
        <v>0.8794399778766504</v>
      </c>
      <c r="AA34" s="25">
        <f t="shared" si="28"/>
        <v>0.5350001788830383</v>
      </c>
      <c r="AB34">
        <f t="shared" si="3"/>
        <v>80754</v>
      </c>
      <c r="AC34" s="12">
        <f t="shared" si="17"/>
        <v>1.753904950721541</v>
      </c>
      <c r="AD34">
        <v>94.3</v>
      </c>
      <c r="AE34" s="12">
        <f t="shared" si="18"/>
        <v>-0.31762864184203821</v>
      </c>
      <c r="AF34" s="3">
        <v>72.8</v>
      </c>
      <c r="AG34" s="12">
        <f t="shared" si="19"/>
        <v>1.1049836186584727</v>
      </c>
      <c r="AH34" s="48">
        <v>351971</v>
      </c>
      <c r="AI34" s="50">
        <f t="shared" si="20"/>
        <v>2.1794375713144021</v>
      </c>
      <c r="AJ34" s="48">
        <f t="shared" si="21"/>
        <v>785724.09794935328</v>
      </c>
      <c r="AK34" s="50">
        <f t="shared" si="20"/>
        <v>-0.48138032249696039</v>
      </c>
      <c r="AL34" s="5">
        <v>33.9</v>
      </c>
      <c r="AM34" s="3">
        <v>34.012749999999997</v>
      </c>
      <c r="AN34" s="15">
        <f t="shared" si="22"/>
        <v>1.0744686740399967</v>
      </c>
      <c r="AO34" s="7">
        <v>34.061430000000001</v>
      </c>
      <c r="AP34" s="34">
        <f t="shared" si="4"/>
        <v>34.061430000000001</v>
      </c>
      <c r="AQ34" s="14">
        <f t="shared" si="23"/>
        <v>1.6654250684786209</v>
      </c>
      <c r="AR34" s="3">
        <v>32.736379999999997</v>
      </c>
      <c r="AS34" s="3">
        <v>32.465209999999999</v>
      </c>
      <c r="AT34" s="12">
        <f t="shared" si="24"/>
        <v>0.8784448152052704</v>
      </c>
      <c r="AU34">
        <v>449641</v>
      </c>
      <c r="AV34" s="27">
        <f t="shared" si="25"/>
        <v>0.86149568187288139</v>
      </c>
      <c r="AW34">
        <v>171467</v>
      </c>
      <c r="AX34">
        <f t="shared" si="5"/>
        <v>38.134200395426575</v>
      </c>
      <c r="AY34" s="14">
        <f t="shared" si="26"/>
        <v>2.0150130159928725</v>
      </c>
      <c r="AZ34">
        <v>603404</v>
      </c>
      <c r="BA34" s="14">
        <f t="shared" si="27"/>
        <v>0.27099815369489022</v>
      </c>
      <c r="BB34" s="6">
        <v>16.329999999999998</v>
      </c>
      <c r="BC34" s="12">
        <f t="shared" si="6"/>
        <v>4.0013667912310362</v>
      </c>
      <c r="BD34" s="35">
        <v>102.75</v>
      </c>
      <c r="BE34" s="55">
        <v>103.8596</v>
      </c>
      <c r="BF34" s="11">
        <f t="shared" si="29"/>
        <v>1.947415109987638</v>
      </c>
      <c r="BG34" s="30">
        <v>178.4367</v>
      </c>
      <c r="BH34" s="48">
        <v>180.63497667753299</v>
      </c>
      <c r="BI34" s="11">
        <f t="shared" si="30"/>
        <v>2.6216742252041847</v>
      </c>
      <c r="BM34">
        <v>1829.55522099209</v>
      </c>
      <c r="BN34" s="72">
        <f t="shared" si="31"/>
        <v>1829555.2209920899</v>
      </c>
      <c r="BO34">
        <v>1830815</v>
      </c>
    </row>
    <row r="35" spans="1:67" x14ac:dyDescent="0.25">
      <c r="A35" t="s">
        <v>32</v>
      </c>
      <c r="B35" s="6">
        <v>1833129</v>
      </c>
      <c r="C35" s="12">
        <f t="shared" si="7"/>
        <v>0.12631199099431001</v>
      </c>
      <c r="D35">
        <v>737208</v>
      </c>
      <c r="E35">
        <f t="shared" ref="E35:E66" si="32">D35/B35*100</f>
        <v>40.21582769134087</v>
      </c>
      <c r="F35" s="20">
        <f t="shared" si="8"/>
        <v>1.3679603607091639</v>
      </c>
      <c r="G35">
        <v>1040026</v>
      </c>
      <c r="H35" s="12">
        <f t="shared" si="9"/>
        <v>0.9011410645376472</v>
      </c>
      <c r="I35">
        <v>468040</v>
      </c>
      <c r="J35">
        <f t="shared" ref="J35:J66" si="33">I35/G35*100</f>
        <v>45.002721085819012</v>
      </c>
      <c r="K35" s="20">
        <f t="shared" si="10"/>
        <v>0.4609695073763298</v>
      </c>
      <c r="L35" s="7">
        <v>45.545569999999998</v>
      </c>
      <c r="M35" s="34">
        <f t="shared" ref="M35:M58" si="34">EXP(LN(L36)-N36/100)</f>
        <v>45.545569999999991</v>
      </c>
      <c r="N35" s="14">
        <f t="shared" si="11"/>
        <v>1.8556209555162795</v>
      </c>
      <c r="O35" s="33">
        <v>140386</v>
      </c>
      <c r="P35">
        <v>345363</v>
      </c>
      <c r="Q35" s="12">
        <f t="shared" si="12"/>
        <v>-1.2942753220722025</v>
      </c>
      <c r="R35" s="43">
        <v>39212</v>
      </c>
      <c r="S35" s="45">
        <f t="shared" si="13"/>
        <v>0.27931560127078198</v>
      </c>
      <c r="T35" s="33">
        <v>91039</v>
      </c>
      <c r="U35">
        <v>195994</v>
      </c>
      <c r="V35" s="25">
        <f t="shared" si="14"/>
        <v>0.1577822983133359</v>
      </c>
      <c r="W35" s="6">
        <v>48425</v>
      </c>
      <c r="X35" s="25">
        <f t="shared" si="15"/>
        <v>3.0975603055182432</v>
      </c>
      <c r="Y35">
        <v>38474</v>
      </c>
      <c r="Z35" s="25">
        <f t="shared" si="16"/>
        <v>12.934438695600292</v>
      </c>
      <c r="AA35" s="25">
        <f t="shared" si="28"/>
        <v>2.3078552480543024</v>
      </c>
      <c r="AB35">
        <f t="shared" ref="AB35:AB66" si="35">SUM(W35,Y35)</f>
        <v>86899</v>
      </c>
      <c r="AC35" s="12">
        <f t="shared" si="17"/>
        <v>7.3339028245639426</v>
      </c>
      <c r="AD35">
        <v>92.5</v>
      </c>
      <c r="AE35" s="12">
        <f t="shared" si="18"/>
        <v>-1.9272545121031825</v>
      </c>
      <c r="AF35" s="3">
        <v>77.400000000000006</v>
      </c>
      <c r="AG35" s="12">
        <f t="shared" si="19"/>
        <v>6.1270825393041406</v>
      </c>
      <c r="AH35" s="48">
        <v>362770</v>
      </c>
      <c r="AI35" s="50">
        <f t="shared" si="20"/>
        <v>3.0220238794010257</v>
      </c>
      <c r="AJ35" s="48">
        <f t="shared" si="21"/>
        <v>806106.81142637378</v>
      </c>
      <c r="AK35" s="50">
        <f t="shared" si="20"/>
        <v>2.5610543720247847</v>
      </c>
      <c r="AL35" s="5">
        <v>34.9</v>
      </c>
      <c r="AM35" s="3">
        <v>34.500990000000002</v>
      </c>
      <c r="AN35" s="15">
        <f t="shared" si="22"/>
        <v>1.425256495654148</v>
      </c>
      <c r="AO35" s="7">
        <v>34.623269999999998</v>
      </c>
      <c r="AP35" s="34">
        <f t="shared" ref="AP35:AP58" si="36">EXP(LN(AO36)-AQ36/100)</f>
        <v>34.623269999999998</v>
      </c>
      <c r="AQ35" s="14">
        <f t="shared" si="23"/>
        <v>1.6360340274315988</v>
      </c>
      <c r="AR35" s="3">
        <v>32.208860000000001</v>
      </c>
      <c r="AS35" s="3">
        <v>32.672420000000002</v>
      </c>
      <c r="AT35" s="12">
        <f t="shared" si="24"/>
        <v>0.63622424996312432</v>
      </c>
      <c r="AU35">
        <v>436849</v>
      </c>
      <c r="AV35" s="27">
        <f t="shared" si="25"/>
        <v>-2.8861888966318361</v>
      </c>
      <c r="AW35">
        <v>168851</v>
      </c>
      <c r="AX35">
        <f t="shared" ref="AX35:AX66" si="37">AW35/AU35*100</f>
        <v>38.652028504128424</v>
      </c>
      <c r="AY35" s="14">
        <f t="shared" si="26"/>
        <v>1.3487729930853121</v>
      </c>
      <c r="AZ35">
        <v>609241</v>
      </c>
      <c r="BA35" s="14">
        <f t="shared" si="27"/>
        <v>0.96269643304829344</v>
      </c>
      <c r="BB35" s="6">
        <v>15</v>
      </c>
      <c r="BC35" s="12">
        <f t="shared" ref="BC35:BC66" si="38">LN(1+BB35/400)*100</f>
        <v>3.6813973122716401</v>
      </c>
      <c r="BD35" s="35">
        <v>103.84</v>
      </c>
      <c r="BE35" s="55">
        <v>102.556</v>
      </c>
      <c r="BF35" s="11">
        <f t="shared" si="29"/>
        <v>1.2630996218699231</v>
      </c>
      <c r="BG35" s="30">
        <v>179.2133</v>
      </c>
      <c r="BH35" s="48">
        <v>176.64733532213299</v>
      </c>
      <c r="BI35" s="11">
        <f t="shared" si="30"/>
        <v>2.2323002356169575</v>
      </c>
      <c r="BM35">
        <v>1831.8661686181599</v>
      </c>
      <c r="BN35" s="72">
        <f t="shared" si="31"/>
        <v>1831866.1686181598</v>
      </c>
      <c r="BO35">
        <v>1833129</v>
      </c>
    </row>
    <row r="36" spans="1:67" x14ac:dyDescent="0.25">
      <c r="A36" t="s">
        <v>33</v>
      </c>
      <c r="B36" s="6">
        <v>1835721</v>
      </c>
      <c r="C36" s="12">
        <f t="shared" ref="C36:C67" si="39">100*(LN(B36)-LN(B35))</f>
        <v>0.14129770534339059</v>
      </c>
      <c r="D36">
        <v>761796</v>
      </c>
      <c r="E36">
        <f t="shared" si="32"/>
        <v>41.498463001730656</v>
      </c>
      <c r="F36" s="20">
        <f t="shared" ref="F36:F67" si="40">100*(LN(E36)-LN(E35))</f>
        <v>3.1395748646576127</v>
      </c>
      <c r="G36">
        <v>1041656</v>
      </c>
      <c r="H36" s="12">
        <f t="shared" ref="H36:H67" si="41">100*(LN(G36)-LN(G35))</f>
        <v>0.15660416270399935</v>
      </c>
      <c r="I36">
        <v>479330</v>
      </c>
      <c r="J36">
        <f t="shared" si="33"/>
        <v>46.016151205388347</v>
      </c>
      <c r="K36" s="20">
        <f t="shared" ref="K36:K67" si="42">100*(LN(J36)-LN(J35))</f>
        <v>2.2269491507985073</v>
      </c>
      <c r="L36" s="7">
        <v>46.394770000000001</v>
      </c>
      <c r="M36" s="34">
        <f t="shared" si="34"/>
        <v>46.394770000000008</v>
      </c>
      <c r="N36" s="14">
        <f t="shared" ref="N36:N59" si="43">100*(LN(L36)-LN(L35))</f>
        <v>1.8473374148676225</v>
      </c>
      <c r="O36" s="33">
        <v>143508</v>
      </c>
      <c r="P36">
        <v>344625</v>
      </c>
      <c r="Q36" s="12">
        <f t="shared" ref="Q36:Q67" si="44">100*(LN(P36)-LN(P35))</f>
        <v>-0.21391684534410871</v>
      </c>
      <c r="R36" s="43">
        <v>40587</v>
      </c>
      <c r="S36" s="45">
        <f t="shared" si="13"/>
        <v>0.2828204699389581</v>
      </c>
      <c r="T36" s="33">
        <v>91507</v>
      </c>
      <c r="U36">
        <v>191615</v>
      </c>
      <c r="V36" s="25">
        <f t="shared" ref="V36:V67" si="45">100*(LN(U36)-LN(U35))</f>
        <v>-2.2595895944439448</v>
      </c>
      <c r="W36" s="6">
        <v>47306</v>
      </c>
      <c r="X36" s="25">
        <f t="shared" ref="X36:X67" si="46">100*(LN(W36)-LN(W35))</f>
        <v>-2.3379071945649699</v>
      </c>
      <c r="Y36">
        <v>43659</v>
      </c>
      <c r="Z36" s="25">
        <f t="shared" ref="Z36:Z67" si="47">100*(LN(Y36)-LN(Y35))</f>
        <v>12.642675811530957</v>
      </c>
      <c r="AA36" s="25">
        <f t="shared" si="28"/>
        <v>-0.11070379380306861</v>
      </c>
      <c r="AB36">
        <f t="shared" si="35"/>
        <v>90965</v>
      </c>
      <c r="AC36" s="12">
        <f t="shared" ref="AC36:AC67" si="48">100*(LN(AB36)-LN(AB35))</f>
        <v>4.5728292423493855</v>
      </c>
      <c r="AD36">
        <v>92.5</v>
      </c>
      <c r="AE36" s="12">
        <f t="shared" ref="AE36:AE67" si="49">100*(LN(AD36)-LN(AD35))</f>
        <v>0</v>
      </c>
      <c r="AF36" s="3">
        <v>77.599999999999994</v>
      </c>
      <c r="AG36" s="12">
        <f t="shared" ref="AG36:AG67" si="50">100*(LN(AF36)-LN(AF35))</f>
        <v>0.25806465934916645</v>
      </c>
      <c r="AH36" s="48">
        <v>368015</v>
      </c>
      <c r="AI36" s="50">
        <f t="shared" ref="AI36:AI67" si="51">100*(LN(AH36)-LN(AH35))</f>
        <v>1.4354673573267362</v>
      </c>
      <c r="AJ36" s="48">
        <f t="shared" ref="AJ36:AJ67" si="52">AH36/J36*100</f>
        <v>799751.80531158065</v>
      </c>
      <c r="AK36" s="50">
        <f t="shared" ref="AK36:AK99" si="53">100*(LN(AJ36)-LN(AJ35))</f>
        <v>-0.79148179347185987</v>
      </c>
      <c r="AL36" s="5">
        <v>34.9</v>
      </c>
      <c r="AM36" s="3">
        <v>34.935580000000002</v>
      </c>
      <c r="AN36" s="15">
        <f t="shared" ref="AN36:AN67" si="54">100*(LN(AM36)-LN(AM35))</f>
        <v>1.2517774850164809</v>
      </c>
      <c r="AO36" s="7">
        <v>35.184510000000003</v>
      </c>
      <c r="AP36" s="34">
        <f t="shared" si="36"/>
        <v>35.184510000000003</v>
      </c>
      <c r="AQ36" s="14">
        <f t="shared" ref="AQ36:AQ59" si="55">100*(LN(AO36)-LN(AO35))</f>
        <v>1.6079929572104579</v>
      </c>
      <c r="AR36" s="3">
        <v>32.990760000000002</v>
      </c>
      <c r="AS36" s="3">
        <v>32.910780000000003</v>
      </c>
      <c r="AT36" s="12">
        <f t="shared" ref="AT36:AT67" si="56">100*(LN(AS36)-LN(AS35))</f>
        <v>0.72689667334149277</v>
      </c>
      <c r="AU36">
        <v>436695</v>
      </c>
      <c r="AV36" s="27">
        <f t="shared" ref="AV36:AV67" si="57">100*(LN(AU36)-LN(AU35))</f>
        <v>-3.5258670792970292E-2</v>
      </c>
      <c r="AW36">
        <v>169038</v>
      </c>
      <c r="AX36">
        <f t="shared" si="37"/>
        <v>38.708480747432418</v>
      </c>
      <c r="AY36" s="14">
        <f t="shared" ref="AY36:AY67" si="58">100*(LN(AX36)-LN(AX35))</f>
        <v>0.14594591961847314</v>
      </c>
      <c r="AZ36">
        <v>590808</v>
      </c>
      <c r="BA36" s="14">
        <f t="shared" si="27"/>
        <v>-3.0722828608272579</v>
      </c>
      <c r="BB36" s="6">
        <v>16.259229999999999</v>
      </c>
      <c r="BC36" s="12">
        <f t="shared" si="38"/>
        <v>3.9843668115002409</v>
      </c>
      <c r="BD36" s="35">
        <v>100.69</v>
      </c>
      <c r="BE36" s="55">
        <v>100.767</v>
      </c>
      <c r="BF36" s="11">
        <f t="shared" si="29"/>
        <v>1.7598069767672975</v>
      </c>
      <c r="BG36" s="30">
        <v>171.46</v>
      </c>
      <c r="BH36" s="48">
        <v>171.49423849354599</v>
      </c>
      <c r="BI36" s="11">
        <f t="shared" si="30"/>
        <v>2.9605617934191031</v>
      </c>
      <c r="BM36">
        <v>1834.4545534730901</v>
      </c>
      <c r="BN36" s="72">
        <f t="shared" si="31"/>
        <v>1834454.5534730901</v>
      </c>
      <c r="BO36">
        <v>1835721</v>
      </c>
    </row>
    <row r="37" spans="1:67" x14ac:dyDescent="0.25">
      <c r="A37" t="s">
        <v>34</v>
      </c>
      <c r="B37" s="6">
        <v>1831698</v>
      </c>
      <c r="C37" s="12">
        <f t="shared" si="39"/>
        <v>-0.21939143651952264</v>
      </c>
      <c r="D37">
        <v>766165</v>
      </c>
      <c r="E37">
        <f t="shared" si="32"/>
        <v>41.828128872772695</v>
      </c>
      <c r="F37" s="20">
        <f t="shared" si="40"/>
        <v>0.79126623005199015</v>
      </c>
      <c r="G37">
        <v>1042264</v>
      </c>
      <c r="H37" s="12">
        <f t="shared" si="41"/>
        <v>5.8351569854053764E-2</v>
      </c>
      <c r="I37">
        <v>491575</v>
      </c>
      <c r="J37">
        <f t="shared" si="33"/>
        <v>47.16415418742276</v>
      </c>
      <c r="K37" s="20">
        <f t="shared" si="42"/>
        <v>2.4641710861298183</v>
      </c>
      <c r="L37" s="7">
        <v>47.256309999999999</v>
      </c>
      <c r="M37" s="34">
        <f t="shared" si="34"/>
        <v>47.256309999999999</v>
      </c>
      <c r="N37" s="14">
        <f t="shared" si="43"/>
        <v>1.8399452634863422</v>
      </c>
      <c r="O37" s="33">
        <v>145577</v>
      </c>
      <c r="P37">
        <v>342073</v>
      </c>
      <c r="Q37" s="12">
        <f t="shared" si="44"/>
        <v>-0.74327047662308132</v>
      </c>
      <c r="R37" s="43">
        <v>41393</v>
      </c>
      <c r="S37" s="45">
        <f t="shared" si="13"/>
        <v>0.28433749836856098</v>
      </c>
      <c r="T37" s="33">
        <v>92614</v>
      </c>
      <c r="U37">
        <v>190343</v>
      </c>
      <c r="V37" s="25">
        <f t="shared" si="45"/>
        <v>-0.66604427833176771</v>
      </c>
      <c r="W37" s="6">
        <v>45363</v>
      </c>
      <c r="X37" s="25">
        <f t="shared" si="46"/>
        <v>-4.1940342548768328</v>
      </c>
      <c r="Y37">
        <v>53839</v>
      </c>
      <c r="Z37" s="25">
        <f t="shared" si="47"/>
        <v>20.958866501342044</v>
      </c>
      <c r="AA37" s="25">
        <f t="shared" si="28"/>
        <v>2.4349029010286571</v>
      </c>
      <c r="AB37">
        <f t="shared" si="35"/>
        <v>99202</v>
      </c>
      <c r="AC37" s="12">
        <f t="shared" si="48"/>
        <v>8.6683358229146634</v>
      </c>
      <c r="AD37">
        <v>92.3</v>
      </c>
      <c r="AE37" s="12">
        <f t="shared" si="49"/>
        <v>-0.21645030095731599</v>
      </c>
      <c r="AF37" s="3">
        <v>77.7</v>
      </c>
      <c r="AG37" s="12">
        <f t="shared" si="50"/>
        <v>0.12878301844283513</v>
      </c>
      <c r="AH37" s="48">
        <v>377850</v>
      </c>
      <c r="AI37" s="50">
        <f t="shared" si="51"/>
        <v>2.637359325893307</v>
      </c>
      <c r="AJ37" s="48">
        <f t="shared" si="52"/>
        <v>801138.08147281711</v>
      </c>
      <c r="AK37" s="50">
        <f t="shared" si="53"/>
        <v>0.17318823976353315</v>
      </c>
      <c r="AL37" s="5">
        <v>36</v>
      </c>
      <c r="AM37" s="3">
        <v>36.252249999999997</v>
      </c>
      <c r="AN37" s="15">
        <f t="shared" si="54"/>
        <v>3.6995654212061524</v>
      </c>
      <c r="AO37" s="7">
        <v>35.745130000000003</v>
      </c>
      <c r="AP37" s="34">
        <f t="shared" si="36"/>
        <v>35.745130000000003</v>
      </c>
      <c r="AQ37" s="14">
        <f t="shared" si="55"/>
        <v>1.580810715203862</v>
      </c>
      <c r="AR37" s="3">
        <v>33.600830000000002</v>
      </c>
      <c r="AS37" s="3">
        <v>33.487290000000002</v>
      </c>
      <c r="AT37" s="12">
        <f t="shared" si="56"/>
        <v>1.7365700177304877</v>
      </c>
      <c r="AU37">
        <v>444149</v>
      </c>
      <c r="AV37" s="27">
        <f t="shared" si="57"/>
        <v>1.6925080803265047</v>
      </c>
      <c r="AW37">
        <v>199062</v>
      </c>
      <c r="AX37">
        <f t="shared" si="37"/>
        <v>44.818743259581808</v>
      </c>
      <c r="AY37" s="14">
        <f t="shared" si="58"/>
        <v>14.656771146748238</v>
      </c>
      <c r="AZ37">
        <v>587289</v>
      </c>
      <c r="BA37" s="14">
        <f t="shared" si="27"/>
        <v>-0.59740589542371936</v>
      </c>
      <c r="BB37" s="6">
        <v>21.466919999999998</v>
      </c>
      <c r="BC37" s="12">
        <f t="shared" si="38"/>
        <v>5.2276745640799405</v>
      </c>
      <c r="BD37" s="35">
        <v>85.416669999999996</v>
      </c>
      <c r="BE37" s="55">
        <v>85.150229999999993</v>
      </c>
      <c r="BF37" s="11">
        <f t="shared" si="29"/>
        <v>16.839381286331712</v>
      </c>
      <c r="BG37" s="30">
        <v>141.92330000000001</v>
      </c>
      <c r="BH37" s="48">
        <v>141.62194499276799</v>
      </c>
      <c r="BI37" s="11">
        <f t="shared" si="30"/>
        <v>19.13885232377206</v>
      </c>
      <c r="BM37">
        <v>1830.4299172671199</v>
      </c>
      <c r="BN37" s="72">
        <f t="shared" si="31"/>
        <v>1830429.91726712</v>
      </c>
      <c r="BO37">
        <v>1831698</v>
      </c>
    </row>
    <row r="38" spans="1:67" x14ac:dyDescent="0.25">
      <c r="A38" t="s">
        <v>35</v>
      </c>
      <c r="B38" s="6">
        <v>1833468</v>
      </c>
      <c r="C38" s="12">
        <f t="shared" si="39"/>
        <v>9.6584991653614338E-2</v>
      </c>
      <c r="D38">
        <v>781463</v>
      </c>
      <c r="E38">
        <f t="shared" si="32"/>
        <v>42.622123756727689</v>
      </c>
      <c r="F38" s="20">
        <f t="shared" si="40"/>
        <v>1.8804402730474123</v>
      </c>
      <c r="G38">
        <v>1041735</v>
      </c>
      <c r="H38" s="12">
        <f t="shared" si="41"/>
        <v>-5.0767779769778087E-2</v>
      </c>
      <c r="I38">
        <v>497659</v>
      </c>
      <c r="J38">
        <f t="shared" si="33"/>
        <v>47.772130148262278</v>
      </c>
      <c r="K38" s="20">
        <f t="shared" si="42"/>
        <v>1.2808259280115752</v>
      </c>
      <c r="L38" s="7">
        <v>48.13044</v>
      </c>
      <c r="M38" s="34">
        <f t="shared" si="34"/>
        <v>48.13044</v>
      </c>
      <c r="N38" s="14">
        <f t="shared" si="43"/>
        <v>1.8328635183604725</v>
      </c>
      <c r="O38" s="33">
        <v>146701</v>
      </c>
      <c r="P38">
        <v>339730</v>
      </c>
      <c r="Q38" s="12">
        <f t="shared" si="44"/>
        <v>-0.68729800930285023</v>
      </c>
      <c r="R38" s="43">
        <v>40872</v>
      </c>
      <c r="S38" s="45">
        <f t="shared" si="13"/>
        <v>0.27860750778794963</v>
      </c>
      <c r="T38" s="33">
        <v>92972</v>
      </c>
      <c r="U38">
        <v>187650</v>
      </c>
      <c r="V38" s="25">
        <f t="shared" si="45"/>
        <v>-1.4249182208267541</v>
      </c>
      <c r="W38" s="6">
        <v>45366</v>
      </c>
      <c r="X38" s="25">
        <f t="shared" si="46"/>
        <v>6.6131005546310462E-3</v>
      </c>
      <c r="Y38">
        <v>60722</v>
      </c>
      <c r="Z38" s="25">
        <f t="shared" si="47"/>
        <v>12.030795900862579</v>
      </c>
      <c r="AA38" s="25">
        <f t="shared" si="28"/>
        <v>1.4377488212163669</v>
      </c>
      <c r="AB38">
        <f t="shared" si="35"/>
        <v>106088</v>
      </c>
      <c r="AC38" s="12">
        <f t="shared" si="48"/>
        <v>6.7110762997383944</v>
      </c>
      <c r="AD38">
        <v>92</v>
      </c>
      <c r="AE38" s="12">
        <f t="shared" si="49"/>
        <v>-0.32555644597662692</v>
      </c>
      <c r="AF38" s="3">
        <v>80.099999999999994</v>
      </c>
      <c r="AG38" s="12">
        <f t="shared" si="50"/>
        <v>3.0420596700712288</v>
      </c>
      <c r="AH38" s="48">
        <v>387705</v>
      </c>
      <c r="AI38" s="50">
        <f t="shared" si="51"/>
        <v>2.574744969650844</v>
      </c>
      <c r="AJ38" s="48">
        <f t="shared" si="52"/>
        <v>811571.51417938783</v>
      </c>
      <c r="AK38" s="50">
        <f t="shared" si="53"/>
        <v>1.2939190416391355</v>
      </c>
      <c r="AL38" s="5">
        <v>37</v>
      </c>
      <c r="AM38" s="3">
        <v>37.145069999999997</v>
      </c>
      <c r="AN38" s="15">
        <f t="shared" si="54"/>
        <v>2.4329608768654865</v>
      </c>
      <c r="AO38" s="7">
        <v>36.305</v>
      </c>
      <c r="AP38" s="34">
        <f t="shared" si="36"/>
        <v>36.305000000000007</v>
      </c>
      <c r="AQ38" s="14">
        <f t="shared" si="55"/>
        <v>1.5541436747718684</v>
      </c>
      <c r="AR38" s="3">
        <v>34.229579999999999</v>
      </c>
      <c r="AS38" s="3">
        <v>33.941049999999997</v>
      </c>
      <c r="AT38" s="12">
        <f t="shared" si="56"/>
        <v>1.3459232420673484</v>
      </c>
      <c r="AU38">
        <v>440063</v>
      </c>
      <c r="AV38" s="27">
        <f t="shared" si="57"/>
        <v>-0.92421932406114848</v>
      </c>
      <c r="AW38">
        <v>190937</v>
      </c>
      <c r="AX38">
        <f t="shared" si="37"/>
        <v>43.388560274324355</v>
      </c>
      <c r="AY38" s="14">
        <f t="shared" si="58"/>
        <v>-3.2430610044228203</v>
      </c>
      <c r="AZ38">
        <v>571968</v>
      </c>
      <c r="BA38" s="14">
        <f t="shared" si="27"/>
        <v>-2.6433986813790611</v>
      </c>
      <c r="BB38" s="6">
        <v>20.315380000000001</v>
      </c>
      <c r="BC38" s="12">
        <f t="shared" si="38"/>
        <v>4.9540787143411134</v>
      </c>
      <c r="BD38" s="35">
        <v>89.64667</v>
      </c>
      <c r="BE38" s="55">
        <v>90.818920000000006</v>
      </c>
      <c r="BF38" s="11">
        <f t="shared" si="29"/>
        <v>-6.44505257245509</v>
      </c>
      <c r="BG38" s="30">
        <v>146.27670000000001</v>
      </c>
      <c r="BH38" s="48">
        <v>148.326836761398</v>
      </c>
      <c r="BI38" s="11">
        <f t="shared" si="30"/>
        <v>-4.6257047410700913</v>
      </c>
      <c r="BM38">
        <v>1832.1978378562701</v>
      </c>
      <c r="BN38" s="72">
        <f t="shared" si="31"/>
        <v>1832197.8378562701</v>
      </c>
      <c r="BO38">
        <v>1833468</v>
      </c>
    </row>
    <row r="39" spans="1:67" x14ac:dyDescent="0.25">
      <c r="A39" t="s">
        <v>36</v>
      </c>
      <c r="B39" s="6">
        <v>1850328</v>
      </c>
      <c r="C39" s="12">
        <f t="shared" si="39"/>
        <v>0.91536652541055474</v>
      </c>
      <c r="D39">
        <v>800641</v>
      </c>
      <c r="E39">
        <f t="shared" si="32"/>
        <v>43.27022019879719</v>
      </c>
      <c r="F39" s="20">
        <f t="shared" si="40"/>
        <v>1.5091187693325292</v>
      </c>
      <c r="G39">
        <v>1043481</v>
      </c>
      <c r="H39" s="12">
        <f t="shared" si="41"/>
        <v>0.16746470466824093</v>
      </c>
      <c r="I39">
        <v>508352</v>
      </c>
      <c r="J39">
        <f t="shared" si="33"/>
        <v>48.716938784702357</v>
      </c>
      <c r="K39" s="20">
        <f t="shared" si="42"/>
        <v>1.9584370435946852</v>
      </c>
      <c r="L39" s="7">
        <v>49.01737</v>
      </c>
      <c r="M39" s="34">
        <f t="shared" si="34"/>
        <v>49.017370000000007</v>
      </c>
      <c r="N39" s="14">
        <f t="shared" si="43"/>
        <v>1.8259899909316868</v>
      </c>
      <c r="O39" s="33">
        <v>149363</v>
      </c>
      <c r="P39">
        <v>340711</v>
      </c>
      <c r="Q39" s="12">
        <f t="shared" si="44"/>
        <v>0.28834261300580977</v>
      </c>
      <c r="R39" s="43">
        <v>42399</v>
      </c>
      <c r="S39" s="45">
        <f t="shared" si="13"/>
        <v>0.28386548208056883</v>
      </c>
      <c r="T39" s="33">
        <v>91364</v>
      </c>
      <c r="U39">
        <v>183910</v>
      </c>
      <c r="V39" s="25">
        <f t="shared" si="45"/>
        <v>-2.0132018070139424</v>
      </c>
      <c r="W39" s="6">
        <v>45127</v>
      </c>
      <c r="X39" s="25">
        <f t="shared" si="46"/>
        <v>-0.52821888036653775</v>
      </c>
      <c r="Y39">
        <v>44407</v>
      </c>
      <c r="Z39" s="25">
        <f t="shared" si="47"/>
        <v>-31.290895595217094</v>
      </c>
      <c r="AA39" s="25">
        <f t="shared" si="28"/>
        <v>-7.1591365862143874</v>
      </c>
      <c r="AB39">
        <f t="shared" si="35"/>
        <v>89534</v>
      </c>
      <c r="AC39" s="12">
        <f t="shared" si="48"/>
        <v>-16.965049696560897</v>
      </c>
      <c r="AD39">
        <v>92.2</v>
      </c>
      <c r="AE39" s="12">
        <f t="shared" si="49"/>
        <v>0.2171553513507618</v>
      </c>
      <c r="AF39" s="3">
        <v>79.3</v>
      </c>
      <c r="AG39" s="12">
        <f t="shared" si="50"/>
        <v>-1.0037725433511113</v>
      </c>
      <c r="AH39" s="48">
        <v>393423</v>
      </c>
      <c r="AI39" s="50">
        <f t="shared" si="51"/>
        <v>1.4640627749734847</v>
      </c>
      <c r="AJ39" s="48">
        <f t="shared" si="52"/>
        <v>807569.21476260538</v>
      </c>
      <c r="AK39" s="50">
        <f t="shared" si="53"/>
        <v>-0.49437426862102285</v>
      </c>
      <c r="AL39" s="5">
        <v>37.799999999999997</v>
      </c>
      <c r="AM39" s="3">
        <v>37.366219999999998</v>
      </c>
      <c r="AN39" s="15">
        <f t="shared" si="54"/>
        <v>0.59360306170566091</v>
      </c>
      <c r="AO39" s="7">
        <v>36.864289999999997</v>
      </c>
      <c r="AP39" s="34">
        <f t="shared" si="36"/>
        <v>36.864290000000004</v>
      </c>
      <c r="AQ39" s="14">
        <f t="shared" si="55"/>
        <v>1.5287858963745293</v>
      </c>
      <c r="AR39" s="3">
        <v>33.785170000000001</v>
      </c>
      <c r="AS39" s="3">
        <v>34.284840000000003</v>
      </c>
      <c r="AT39" s="12">
        <f t="shared" si="56"/>
        <v>1.0078077686450193</v>
      </c>
      <c r="AU39">
        <v>399001</v>
      </c>
      <c r="AV39" s="27">
        <f t="shared" si="57"/>
        <v>-9.7953975328564979</v>
      </c>
      <c r="AW39">
        <v>174668</v>
      </c>
      <c r="AX39">
        <f t="shared" si="37"/>
        <v>43.776331387640631</v>
      </c>
      <c r="AY39" s="14">
        <f t="shared" si="58"/>
        <v>0.88974738355984684</v>
      </c>
      <c r="AZ39">
        <v>616361</v>
      </c>
      <c r="BA39" s="14">
        <f t="shared" si="27"/>
        <v>7.4749785081859699</v>
      </c>
      <c r="BB39" s="6">
        <v>17.93308</v>
      </c>
      <c r="BC39" s="12">
        <f t="shared" si="38"/>
        <v>4.3856776906310841</v>
      </c>
      <c r="BD39" s="35">
        <v>86.466669999999993</v>
      </c>
      <c r="BE39" s="55">
        <v>86.00206</v>
      </c>
      <c r="BF39" s="11">
        <f t="shared" si="29"/>
        <v>5.449638449027816</v>
      </c>
      <c r="BG39" s="30">
        <v>141.39670000000001</v>
      </c>
      <c r="BH39" s="48">
        <v>140.46078365635</v>
      </c>
      <c r="BI39" s="11">
        <f t="shared" si="30"/>
        <v>5.4489865495872536</v>
      </c>
      <c r="BM39">
        <v>1848.9691635357899</v>
      </c>
      <c r="BN39" s="72">
        <f t="shared" si="31"/>
        <v>1848969.1635357898</v>
      </c>
      <c r="BO39">
        <v>1850328</v>
      </c>
    </row>
    <row r="40" spans="1:67" x14ac:dyDescent="0.25">
      <c r="A40" t="s">
        <v>37</v>
      </c>
      <c r="B40" s="6">
        <v>1865054</v>
      </c>
      <c r="C40" s="12">
        <f t="shared" si="39"/>
        <v>0.7927086427978125</v>
      </c>
      <c r="D40">
        <v>814763</v>
      </c>
      <c r="E40">
        <f t="shared" si="32"/>
        <v>43.685759232708541</v>
      </c>
      <c r="F40" s="20">
        <f t="shared" si="40"/>
        <v>0.95575301385566469</v>
      </c>
      <c r="G40">
        <v>1054591</v>
      </c>
      <c r="H40" s="12">
        <f t="shared" si="41"/>
        <v>1.0590774621123344</v>
      </c>
      <c r="I40">
        <v>522151</v>
      </c>
      <c r="J40">
        <f t="shared" si="33"/>
        <v>49.512180551512387</v>
      </c>
      <c r="K40" s="20">
        <f t="shared" si="42"/>
        <v>1.6191922450412122</v>
      </c>
      <c r="L40" s="7">
        <v>49.917059999999999</v>
      </c>
      <c r="M40" s="34">
        <f t="shared" si="34"/>
        <v>49.917059999999999</v>
      </c>
      <c r="N40" s="14">
        <f t="shared" si="43"/>
        <v>1.818810300618745</v>
      </c>
      <c r="O40" s="33">
        <v>152833</v>
      </c>
      <c r="P40">
        <v>342748</v>
      </c>
      <c r="Q40" s="12">
        <f t="shared" si="44"/>
        <v>0.59608726538193935</v>
      </c>
      <c r="R40" s="43">
        <v>43904</v>
      </c>
      <c r="S40" s="45">
        <f t="shared" si="13"/>
        <v>0.28726780211080066</v>
      </c>
      <c r="T40" s="33">
        <v>92691</v>
      </c>
      <c r="U40">
        <v>182384</v>
      </c>
      <c r="V40" s="25">
        <f t="shared" si="45"/>
        <v>-0.8332153016468169</v>
      </c>
      <c r="W40" s="6">
        <v>42972</v>
      </c>
      <c r="X40" s="25">
        <f t="shared" si="46"/>
        <v>-4.8931996196227345</v>
      </c>
      <c r="Y40">
        <v>37538</v>
      </c>
      <c r="Z40" s="25">
        <f t="shared" si="47"/>
        <v>-16.804336143511556</v>
      </c>
      <c r="AA40" s="25">
        <f t="shared" si="28"/>
        <v>-3.9345938588486007</v>
      </c>
      <c r="AB40">
        <f t="shared" si="35"/>
        <v>80510</v>
      </c>
      <c r="AC40" s="12">
        <f t="shared" si="48"/>
        <v>-10.623704109779908</v>
      </c>
      <c r="AD40">
        <v>91.7</v>
      </c>
      <c r="AE40" s="12">
        <f t="shared" si="49"/>
        <v>-0.54377513001284683</v>
      </c>
      <c r="AF40" s="3">
        <v>80.400000000000006</v>
      </c>
      <c r="AG40" s="12">
        <f t="shared" si="50"/>
        <v>1.3776047544117986</v>
      </c>
      <c r="AH40" s="48">
        <v>402381</v>
      </c>
      <c r="AI40" s="50">
        <f t="shared" si="51"/>
        <v>2.2514032058014166</v>
      </c>
      <c r="AJ40" s="48">
        <f t="shared" si="52"/>
        <v>812690.92881369567</v>
      </c>
      <c r="AK40" s="50">
        <f t="shared" si="53"/>
        <v>0.63221096076002681</v>
      </c>
      <c r="AL40" s="5">
        <v>37.4</v>
      </c>
      <c r="AM40" s="3">
        <v>37.407600000000002</v>
      </c>
      <c r="AN40" s="15">
        <f t="shared" si="54"/>
        <v>0.1106804606860301</v>
      </c>
      <c r="AO40" s="7">
        <v>37.423729999999999</v>
      </c>
      <c r="AP40" s="34">
        <f t="shared" si="36"/>
        <v>37.423730000000006</v>
      </c>
      <c r="AQ40" s="14">
        <f t="shared" si="55"/>
        <v>1.5061663398209024</v>
      </c>
      <c r="AR40" s="3">
        <v>34.827770000000001</v>
      </c>
      <c r="AS40" s="3">
        <v>34.728490000000001</v>
      </c>
      <c r="AT40" s="12">
        <f t="shared" si="56"/>
        <v>1.2857113588358615</v>
      </c>
      <c r="AU40">
        <v>397378</v>
      </c>
      <c r="AV40" s="27">
        <f t="shared" si="57"/>
        <v>-0.40759544060353647</v>
      </c>
      <c r="AW40">
        <v>176036</v>
      </c>
      <c r="AX40">
        <f t="shared" si="37"/>
        <v>44.299382451972683</v>
      </c>
      <c r="AY40" s="14">
        <f t="shared" si="58"/>
        <v>1.1877444770581391</v>
      </c>
      <c r="AZ40">
        <v>557061</v>
      </c>
      <c r="BA40" s="14">
        <f t="shared" si="27"/>
        <v>-10.115808164953854</v>
      </c>
      <c r="BB40" s="6">
        <v>15.598459999999999</v>
      </c>
      <c r="BC40" s="12">
        <f t="shared" si="38"/>
        <v>3.8255006624180741</v>
      </c>
      <c r="BD40" s="35">
        <v>88.803330000000003</v>
      </c>
      <c r="BE40" s="55">
        <v>88.494979999999998</v>
      </c>
      <c r="BF40" s="11">
        <f t="shared" si="29"/>
        <v>-2.8574577786222299</v>
      </c>
      <c r="BG40" s="30">
        <v>143.32</v>
      </c>
      <c r="BH40" s="48">
        <v>142.81675445786601</v>
      </c>
      <c r="BI40" s="11">
        <f t="shared" si="30"/>
        <v>-1.6634041230426888</v>
      </c>
      <c r="BM40">
        <v>1863.6261019015401</v>
      </c>
      <c r="BN40" s="72">
        <f t="shared" si="31"/>
        <v>1863626.1019015401</v>
      </c>
      <c r="BO40">
        <v>1865054</v>
      </c>
    </row>
    <row r="41" spans="1:67" x14ac:dyDescent="0.25">
      <c r="A41" t="s">
        <v>38</v>
      </c>
      <c r="B41" s="6">
        <v>1885422</v>
      </c>
      <c r="C41" s="12">
        <f t="shared" si="39"/>
        <v>1.0861661423071212</v>
      </c>
      <c r="D41">
        <v>850548</v>
      </c>
      <c r="E41">
        <f t="shared" si="32"/>
        <v>45.111810512447612</v>
      </c>
      <c r="F41" s="20">
        <f t="shared" si="40"/>
        <v>3.2121912805041841</v>
      </c>
      <c r="G41">
        <v>1065263</v>
      </c>
      <c r="H41" s="12">
        <f t="shared" si="41"/>
        <v>1.0068702994994183</v>
      </c>
      <c r="I41">
        <v>537189</v>
      </c>
      <c r="J41">
        <f t="shared" si="33"/>
        <v>50.427828620725592</v>
      </c>
      <c r="K41" s="20">
        <f t="shared" si="42"/>
        <v>1.8324466817189133</v>
      </c>
      <c r="L41" s="7">
        <v>50.82931</v>
      </c>
      <c r="M41" s="34">
        <f t="shared" si="34"/>
        <v>50.829309999999992</v>
      </c>
      <c r="N41" s="14">
        <f t="shared" si="43"/>
        <v>1.8110328609971305</v>
      </c>
      <c r="O41" s="33">
        <v>156864</v>
      </c>
      <c r="P41">
        <v>345433</v>
      </c>
      <c r="Q41" s="12">
        <f t="shared" si="44"/>
        <v>0.78032192814845303</v>
      </c>
      <c r="R41" s="43">
        <v>46772</v>
      </c>
      <c r="S41" s="45">
        <f t="shared" si="13"/>
        <v>0.29816911464708284</v>
      </c>
      <c r="T41" s="33">
        <v>95167</v>
      </c>
      <c r="U41">
        <v>184985</v>
      </c>
      <c r="V41" s="25">
        <f t="shared" si="45"/>
        <v>1.4160386215573695</v>
      </c>
      <c r="W41" s="6">
        <v>44184</v>
      </c>
      <c r="X41" s="25">
        <f t="shared" si="46"/>
        <v>2.7813991794589654</v>
      </c>
      <c r="Y41">
        <v>31731</v>
      </c>
      <c r="Z41" s="25">
        <f t="shared" si="47"/>
        <v>-16.805963222003228</v>
      </c>
      <c r="AA41" s="25">
        <f t="shared" si="28"/>
        <v>-0.76137169667997995</v>
      </c>
      <c r="AB41">
        <f t="shared" si="35"/>
        <v>75915</v>
      </c>
      <c r="AC41" s="12">
        <f t="shared" si="48"/>
        <v>-5.8767106977738237</v>
      </c>
      <c r="AD41">
        <v>91.5</v>
      </c>
      <c r="AE41" s="12">
        <f t="shared" si="49"/>
        <v>-0.21834069809436585</v>
      </c>
      <c r="AF41" s="3">
        <v>80.599999999999994</v>
      </c>
      <c r="AG41" s="12">
        <f t="shared" si="50"/>
        <v>0.24844733276623288</v>
      </c>
      <c r="AH41" s="48">
        <v>410524</v>
      </c>
      <c r="AI41" s="50">
        <f t="shared" si="51"/>
        <v>2.0034991498706134</v>
      </c>
      <c r="AJ41" s="48">
        <f t="shared" si="52"/>
        <v>814082.24630809622</v>
      </c>
      <c r="AK41" s="50">
        <f t="shared" si="53"/>
        <v>0.17105246815170005</v>
      </c>
      <c r="AL41" s="5">
        <v>37.299999999999997</v>
      </c>
      <c r="AM41" s="3">
        <v>37.565919999999998</v>
      </c>
      <c r="AN41" s="15">
        <f t="shared" si="54"/>
        <v>0.42233640711235587</v>
      </c>
      <c r="AO41" s="7">
        <v>37.984360000000002</v>
      </c>
      <c r="AP41" s="34">
        <f t="shared" si="36"/>
        <v>37.984360000000009</v>
      </c>
      <c r="AQ41" s="14">
        <f t="shared" si="55"/>
        <v>1.4869500862990659</v>
      </c>
      <c r="AR41" s="3">
        <v>35.364649999999997</v>
      </c>
      <c r="AS41" s="3">
        <v>35.24944</v>
      </c>
      <c r="AT41" s="12">
        <f t="shared" si="56"/>
        <v>1.4889255057356721</v>
      </c>
      <c r="AU41">
        <v>400454</v>
      </c>
      <c r="AV41" s="27">
        <f t="shared" si="57"/>
        <v>0.77109347360941882</v>
      </c>
      <c r="AW41">
        <v>187535</v>
      </c>
      <c r="AX41">
        <f t="shared" si="37"/>
        <v>46.830597272096171</v>
      </c>
      <c r="AY41" s="14">
        <f t="shared" si="58"/>
        <v>5.5566040344854351</v>
      </c>
      <c r="AZ41">
        <v>602686</v>
      </c>
      <c r="BA41" s="14">
        <f t="shared" si="27"/>
        <v>7.8721582224240194</v>
      </c>
      <c r="BB41" s="6">
        <v>13.6</v>
      </c>
      <c r="BC41" s="12">
        <f t="shared" si="38"/>
        <v>3.3434776086237421</v>
      </c>
      <c r="BD41" s="35">
        <v>89.806669999999997</v>
      </c>
      <c r="BE41" s="55">
        <v>89.19117</v>
      </c>
      <c r="BF41" s="11">
        <f t="shared" si="29"/>
        <v>-0.78362164134162526</v>
      </c>
      <c r="BG41" s="30">
        <v>142.97669999999999</v>
      </c>
      <c r="BH41" s="48">
        <v>142.01375599173701</v>
      </c>
      <c r="BI41" s="11">
        <f t="shared" si="30"/>
        <v>0.56384450687891885</v>
      </c>
      <c r="BM41">
        <v>1883.8681776338699</v>
      </c>
      <c r="BN41" s="72">
        <f t="shared" si="31"/>
        <v>1883868.1776338699</v>
      </c>
      <c r="BO41">
        <v>1885422</v>
      </c>
    </row>
    <row r="42" spans="1:67" x14ac:dyDescent="0.25">
      <c r="A42" t="s">
        <v>39</v>
      </c>
      <c r="B42" s="6">
        <v>1906156</v>
      </c>
      <c r="C42" s="12">
        <f t="shared" si="39"/>
        <v>1.0936980159053533</v>
      </c>
      <c r="D42">
        <v>873060</v>
      </c>
      <c r="E42">
        <f t="shared" si="32"/>
        <v>45.802127422939151</v>
      </c>
      <c r="F42" s="20">
        <f t="shared" si="40"/>
        <v>1.5186454208031108</v>
      </c>
      <c r="G42">
        <v>1074732</v>
      </c>
      <c r="H42" s="12">
        <f t="shared" si="41"/>
        <v>0.8849611141585001</v>
      </c>
      <c r="I42">
        <v>549388</v>
      </c>
      <c r="J42">
        <f t="shared" si="33"/>
        <v>51.118604452086657</v>
      </c>
      <c r="K42" s="20">
        <f t="shared" si="42"/>
        <v>1.3605332377196522</v>
      </c>
      <c r="L42" s="7">
        <v>51.75365</v>
      </c>
      <c r="M42" s="34">
        <f t="shared" si="34"/>
        <v>51.75365</v>
      </c>
      <c r="N42" s="14">
        <f t="shared" si="43"/>
        <v>1.8021804353181459</v>
      </c>
      <c r="O42" s="33">
        <v>161356</v>
      </c>
      <c r="P42">
        <v>348865</v>
      </c>
      <c r="Q42" s="12">
        <f t="shared" si="44"/>
        <v>0.98863253341683333</v>
      </c>
      <c r="R42" s="43">
        <v>49749</v>
      </c>
      <c r="S42" s="45">
        <f t="shared" si="13"/>
        <v>0.30831825280745678</v>
      </c>
      <c r="T42" s="33">
        <v>97938</v>
      </c>
      <c r="U42">
        <v>190079</v>
      </c>
      <c r="V42" s="25">
        <f t="shared" si="45"/>
        <v>2.7165034507683927</v>
      </c>
      <c r="W42" s="6">
        <v>45953</v>
      </c>
      <c r="X42" s="25">
        <f t="shared" si="46"/>
        <v>3.9256402428527792</v>
      </c>
      <c r="Y42">
        <v>29109</v>
      </c>
      <c r="Z42" s="25">
        <f t="shared" si="47"/>
        <v>-8.6246716302754933</v>
      </c>
      <c r="AA42" s="25">
        <f t="shared" si="28"/>
        <v>1.6124567813275092</v>
      </c>
      <c r="AB42">
        <f t="shared" si="35"/>
        <v>75062</v>
      </c>
      <c r="AC42" s="12">
        <f t="shared" si="48"/>
        <v>-1.1299854631870332</v>
      </c>
      <c r="AD42">
        <v>91.2</v>
      </c>
      <c r="AE42" s="12">
        <f t="shared" si="49"/>
        <v>-0.32840752011900065</v>
      </c>
      <c r="AF42" s="3">
        <v>79.400000000000006</v>
      </c>
      <c r="AG42" s="12">
        <f t="shared" si="50"/>
        <v>-1.5000281259492709</v>
      </c>
      <c r="AH42" s="48">
        <v>418556</v>
      </c>
      <c r="AI42" s="50">
        <f t="shared" si="51"/>
        <v>1.937629973850008</v>
      </c>
      <c r="AJ42" s="48">
        <f t="shared" si="52"/>
        <v>818793.87061967142</v>
      </c>
      <c r="AK42" s="50">
        <f t="shared" si="53"/>
        <v>0.57709673613040025</v>
      </c>
      <c r="AL42" s="5">
        <v>37.700000000000003</v>
      </c>
      <c r="AM42" s="3">
        <v>37.888469999999998</v>
      </c>
      <c r="AN42" s="15">
        <f t="shared" si="54"/>
        <v>0.8549587764009825</v>
      </c>
      <c r="AO42" s="7">
        <v>38.547269999999997</v>
      </c>
      <c r="AP42" s="34">
        <f t="shared" si="36"/>
        <v>38.54726999999999</v>
      </c>
      <c r="AQ42" s="14">
        <f t="shared" si="55"/>
        <v>1.471078432390982</v>
      </c>
      <c r="AR42" s="3">
        <v>36.051780000000001</v>
      </c>
      <c r="AS42" s="3">
        <v>35.752980000000001</v>
      </c>
      <c r="AT42" s="12">
        <f t="shared" si="56"/>
        <v>1.4183979702138583</v>
      </c>
      <c r="AU42">
        <v>413948</v>
      </c>
      <c r="AV42" s="27">
        <f t="shared" si="57"/>
        <v>3.3141458589309281</v>
      </c>
      <c r="AW42">
        <v>201909</v>
      </c>
      <c r="AX42">
        <f t="shared" si="37"/>
        <v>48.776416361475356</v>
      </c>
      <c r="AY42" s="14">
        <f t="shared" si="58"/>
        <v>4.0710147601933588</v>
      </c>
      <c r="AZ42">
        <v>612948</v>
      </c>
      <c r="BA42" s="14">
        <f t="shared" si="27"/>
        <v>1.6883772211308212</v>
      </c>
      <c r="BB42" s="6">
        <v>12.122859999999999</v>
      </c>
      <c r="BC42" s="12">
        <f t="shared" si="38"/>
        <v>2.9856961671098881</v>
      </c>
      <c r="BD42" s="35">
        <v>89.533330000000007</v>
      </c>
      <c r="BE42" s="55">
        <v>90.673240000000007</v>
      </c>
      <c r="BF42" s="11">
        <f t="shared" si="29"/>
        <v>-1.6480231345251006</v>
      </c>
      <c r="BG42" s="30">
        <v>141.2467</v>
      </c>
      <c r="BH42" s="48">
        <v>143.1856455816</v>
      </c>
      <c r="BI42" s="11">
        <f t="shared" si="30"/>
        <v>-0.82180830595861565</v>
      </c>
      <c r="BM42">
        <v>1904.4720065167</v>
      </c>
      <c r="BN42" s="72">
        <f t="shared" si="31"/>
        <v>1904472.0065167001</v>
      </c>
      <c r="BO42">
        <v>1906156</v>
      </c>
    </row>
    <row r="43" spans="1:67" x14ac:dyDescent="0.25">
      <c r="A43" t="s">
        <v>40</v>
      </c>
      <c r="B43" s="6">
        <v>1927597</v>
      </c>
      <c r="C43" s="12">
        <f t="shared" si="39"/>
        <v>1.1185500761015987</v>
      </c>
      <c r="D43">
        <v>894464</v>
      </c>
      <c r="E43">
        <f t="shared" si="32"/>
        <v>46.403060390735199</v>
      </c>
      <c r="F43" s="20">
        <f t="shared" si="40"/>
        <v>1.3034873430168847</v>
      </c>
      <c r="G43">
        <v>1086624</v>
      </c>
      <c r="H43" s="12">
        <f t="shared" si="41"/>
        <v>1.1004313962928336</v>
      </c>
      <c r="I43">
        <v>573093</v>
      </c>
      <c r="J43">
        <f t="shared" si="33"/>
        <v>52.740690432016969</v>
      </c>
      <c r="K43" s="20">
        <f t="shared" si="42"/>
        <v>3.1238761833749962</v>
      </c>
      <c r="L43" s="7">
        <v>52.689369999999997</v>
      </c>
      <c r="M43" s="34">
        <f t="shared" si="34"/>
        <v>52.689369999999997</v>
      </c>
      <c r="N43" s="14">
        <f t="shared" si="43"/>
        <v>1.7918766362457816</v>
      </c>
      <c r="O43" s="33">
        <v>166276</v>
      </c>
      <c r="P43">
        <v>350966</v>
      </c>
      <c r="Q43" s="12">
        <f t="shared" si="44"/>
        <v>0.60043247929453258</v>
      </c>
      <c r="R43" s="43">
        <v>52400</v>
      </c>
      <c r="S43" s="45">
        <f t="shared" si="13"/>
        <v>0.31513868507782239</v>
      </c>
      <c r="T43" s="33">
        <v>102242</v>
      </c>
      <c r="U43">
        <v>194821</v>
      </c>
      <c r="V43" s="25">
        <f t="shared" si="45"/>
        <v>2.4641413055185524</v>
      </c>
      <c r="W43" s="6">
        <v>45513</v>
      </c>
      <c r="X43" s="25">
        <f t="shared" si="46"/>
        <v>-0.96211355933473186</v>
      </c>
      <c r="Y43">
        <v>28793</v>
      </c>
      <c r="Z43" s="25">
        <f t="shared" si="47"/>
        <v>-1.0915102667715004</v>
      </c>
      <c r="AA43" s="25">
        <f t="shared" si="28"/>
        <v>1.4921627191899489</v>
      </c>
      <c r="AB43">
        <f t="shared" si="35"/>
        <v>74306</v>
      </c>
      <c r="AC43" s="12">
        <f t="shared" si="48"/>
        <v>-1.0122736537759636</v>
      </c>
      <c r="AD43">
        <v>91.1</v>
      </c>
      <c r="AE43" s="12">
        <f t="shared" si="49"/>
        <v>-0.10970928143736458</v>
      </c>
      <c r="AF43" s="3">
        <v>81.5</v>
      </c>
      <c r="AG43" s="12">
        <f t="shared" si="50"/>
        <v>2.6104651993726691</v>
      </c>
      <c r="AH43" s="48">
        <v>430699</v>
      </c>
      <c r="AI43" s="50">
        <f t="shared" si="51"/>
        <v>2.8598778047459916</v>
      </c>
      <c r="AJ43" s="48">
        <f t="shared" si="52"/>
        <v>816635.1188655243</v>
      </c>
      <c r="AK43" s="50">
        <f t="shared" si="53"/>
        <v>-0.26399837862900455</v>
      </c>
      <c r="AL43" s="5">
        <v>38.9</v>
      </c>
      <c r="AM43" s="3">
        <v>38.446190000000001</v>
      </c>
      <c r="AN43" s="15">
        <f t="shared" si="54"/>
        <v>1.4612757147316469</v>
      </c>
      <c r="AO43" s="7">
        <v>39.113239999999998</v>
      </c>
      <c r="AP43" s="34">
        <f t="shared" si="36"/>
        <v>39.11323999999999</v>
      </c>
      <c r="AQ43" s="14">
        <f t="shared" si="55"/>
        <v>1.4575748217636519</v>
      </c>
      <c r="AR43" s="3">
        <v>35.920020000000001</v>
      </c>
      <c r="AS43" s="3">
        <v>36.456989999999998</v>
      </c>
      <c r="AT43" s="12">
        <f t="shared" si="56"/>
        <v>1.9499587307161725</v>
      </c>
      <c r="AU43">
        <v>427479</v>
      </c>
      <c r="AV43" s="27">
        <f t="shared" si="57"/>
        <v>3.2164802291477557</v>
      </c>
      <c r="AW43">
        <v>216859</v>
      </c>
      <c r="AX43">
        <f t="shared" si="37"/>
        <v>50.729743449385822</v>
      </c>
      <c r="AY43" s="14">
        <f t="shared" si="58"/>
        <v>3.9265469623662064</v>
      </c>
      <c r="AZ43">
        <v>651812</v>
      </c>
      <c r="BA43" s="14">
        <f t="shared" si="27"/>
        <v>6.1476073162577194</v>
      </c>
      <c r="BB43" s="6">
        <v>11.76923</v>
      </c>
      <c r="BC43" s="12">
        <f t="shared" si="38"/>
        <v>2.899852395575119</v>
      </c>
      <c r="BD43" s="35">
        <v>90.543329999999997</v>
      </c>
      <c r="BE43" s="55">
        <v>90.743480000000005</v>
      </c>
      <c r="BF43" s="11">
        <f t="shared" si="29"/>
        <v>-7.7434983401492019E-2</v>
      </c>
      <c r="BG43" s="30">
        <v>141.05000000000001</v>
      </c>
      <c r="BH43" s="48">
        <v>141.205118467869</v>
      </c>
      <c r="BI43" s="11">
        <f t="shared" si="30"/>
        <v>1.3928434975611914</v>
      </c>
      <c r="BM43">
        <v>1925.774479593</v>
      </c>
      <c r="BN43" s="72">
        <f t="shared" si="31"/>
        <v>1925774.4795929999</v>
      </c>
      <c r="BO43">
        <v>1927597</v>
      </c>
    </row>
    <row r="44" spans="1:67" x14ac:dyDescent="0.25">
      <c r="A44" t="s">
        <v>41</v>
      </c>
      <c r="B44" s="6">
        <v>1945333</v>
      </c>
      <c r="C44" s="12">
        <f t="shared" si="39"/>
        <v>0.91590211988350489</v>
      </c>
      <c r="D44">
        <v>928596</v>
      </c>
      <c r="E44">
        <f t="shared" si="32"/>
        <v>47.734552387688893</v>
      </c>
      <c r="F44" s="20">
        <f t="shared" si="40"/>
        <v>2.8290090626514441</v>
      </c>
      <c r="G44">
        <v>1098710</v>
      </c>
      <c r="H44" s="12">
        <f t="shared" si="41"/>
        <v>1.1061122212900898</v>
      </c>
      <c r="I44">
        <v>594630</v>
      </c>
      <c r="J44">
        <f t="shared" si="33"/>
        <v>54.120741596963718</v>
      </c>
      <c r="K44" s="20">
        <f t="shared" si="42"/>
        <v>2.5830233955266735</v>
      </c>
      <c r="L44" s="7">
        <v>53.635339999999999</v>
      </c>
      <c r="M44" s="34">
        <f t="shared" si="34"/>
        <v>53.635340000000014</v>
      </c>
      <c r="N44" s="14">
        <f t="shared" si="43"/>
        <v>1.7794451751835805</v>
      </c>
      <c r="O44" s="33">
        <v>170214</v>
      </c>
      <c r="P44">
        <v>353178</v>
      </c>
      <c r="Q44" s="12">
        <f t="shared" si="44"/>
        <v>0.62828264569532166</v>
      </c>
      <c r="R44" s="43">
        <v>55071</v>
      </c>
      <c r="S44" s="45">
        <f t="shared" si="13"/>
        <v>0.32353977933659983</v>
      </c>
      <c r="T44" s="33">
        <v>105831</v>
      </c>
      <c r="U44">
        <v>198643</v>
      </c>
      <c r="V44" s="25">
        <f t="shared" si="45"/>
        <v>1.942805551134974</v>
      </c>
      <c r="W44" s="6">
        <v>46140</v>
      </c>
      <c r="X44" s="25">
        <f t="shared" si="46"/>
        <v>1.3682253311541714</v>
      </c>
      <c r="Y44">
        <v>28460</v>
      </c>
      <c r="Z44" s="25">
        <f t="shared" si="47"/>
        <v>-1.1632709381849793</v>
      </c>
      <c r="AA44" s="25">
        <f t="shared" si="28"/>
        <v>1.5178122014324558</v>
      </c>
      <c r="AB44">
        <f t="shared" si="35"/>
        <v>74600</v>
      </c>
      <c r="AC44" s="12">
        <f t="shared" si="48"/>
        <v>0.39488050451943479</v>
      </c>
      <c r="AD44">
        <v>90.6</v>
      </c>
      <c r="AE44" s="12">
        <f t="shared" si="49"/>
        <v>-0.55035912169785206</v>
      </c>
      <c r="AF44" s="3">
        <v>81.099999999999994</v>
      </c>
      <c r="AG44" s="12">
        <f t="shared" si="50"/>
        <v>-0.49200591254496828</v>
      </c>
      <c r="AH44" s="48">
        <v>440726</v>
      </c>
      <c r="AI44" s="50">
        <f t="shared" si="51"/>
        <v>2.3013896902179809</v>
      </c>
      <c r="AJ44" s="48">
        <f t="shared" si="52"/>
        <v>814338.43475774839</v>
      </c>
      <c r="AK44" s="50">
        <f t="shared" si="53"/>
        <v>-0.28163370530869258</v>
      </c>
      <c r="AL44" s="5">
        <v>39.299999999999997</v>
      </c>
      <c r="AM44" s="3">
        <v>39.260649999999998</v>
      </c>
      <c r="AN44" s="15">
        <f t="shared" si="54"/>
        <v>2.0963143687628083</v>
      </c>
      <c r="AO44" s="7">
        <v>39.682670000000002</v>
      </c>
      <c r="AP44" s="34">
        <f t="shared" si="36"/>
        <v>39.682670000000002</v>
      </c>
      <c r="AQ44" s="14">
        <f t="shared" si="55"/>
        <v>1.4453539860665554</v>
      </c>
      <c r="AR44" s="3">
        <v>37.344230000000003</v>
      </c>
      <c r="AS44" s="3">
        <v>37.218209999999999</v>
      </c>
      <c r="AT44" s="12">
        <f t="shared" si="56"/>
        <v>2.066494801763552</v>
      </c>
      <c r="AU44">
        <v>414208</v>
      </c>
      <c r="AV44" s="27">
        <f t="shared" si="57"/>
        <v>-3.1536901247369187</v>
      </c>
      <c r="AW44">
        <v>219041</v>
      </c>
      <c r="AX44">
        <f t="shared" si="37"/>
        <v>52.881885429542642</v>
      </c>
      <c r="AY44" s="14">
        <f t="shared" si="58"/>
        <v>4.1548455389814887</v>
      </c>
      <c r="AZ44">
        <v>629025</v>
      </c>
      <c r="BA44" s="14">
        <f t="shared" si="27"/>
        <v>-3.5585175250789192</v>
      </c>
      <c r="BB44" s="6">
        <v>11.75</v>
      </c>
      <c r="BC44" s="12">
        <f t="shared" si="38"/>
        <v>2.8951821949767651</v>
      </c>
      <c r="BD44" s="35">
        <v>87.326669999999993</v>
      </c>
      <c r="BE44" s="55">
        <v>86.744810000000001</v>
      </c>
      <c r="BF44" s="11">
        <f t="shared" si="29"/>
        <v>4.506603488598504</v>
      </c>
      <c r="BG44" s="30">
        <v>133.79</v>
      </c>
      <c r="BH44" s="48">
        <v>132.957712366923</v>
      </c>
      <c r="BI44" s="11">
        <f t="shared" si="30"/>
        <v>6.0182448638717467</v>
      </c>
      <c r="BM44">
        <v>1943.4126888780099</v>
      </c>
      <c r="BN44" s="72">
        <f t="shared" si="31"/>
        <v>1943412.68887801</v>
      </c>
      <c r="BO44">
        <v>1945333</v>
      </c>
    </row>
    <row r="45" spans="1:67" x14ac:dyDescent="0.25">
      <c r="A45" t="s">
        <v>42</v>
      </c>
      <c r="B45" s="6">
        <v>1964599</v>
      </c>
      <c r="C45" s="12">
        <f t="shared" si="39"/>
        <v>0.98549826068587976</v>
      </c>
      <c r="D45">
        <v>968489</v>
      </c>
      <c r="E45">
        <f t="shared" si="32"/>
        <v>49.29703211698672</v>
      </c>
      <c r="F45" s="20">
        <f t="shared" si="40"/>
        <v>3.2208374389167016</v>
      </c>
      <c r="G45">
        <v>1109846</v>
      </c>
      <c r="H45" s="12">
        <f t="shared" si="41"/>
        <v>1.0084502611512391</v>
      </c>
      <c r="I45">
        <v>605270</v>
      </c>
      <c r="J45">
        <f t="shared" si="33"/>
        <v>54.536395139505842</v>
      </c>
      <c r="K45" s="20">
        <f t="shared" si="42"/>
        <v>0.76507734793076487</v>
      </c>
      <c r="L45" s="7">
        <v>54.590479999999999</v>
      </c>
      <c r="M45" s="34">
        <f t="shared" si="34"/>
        <v>54.590480000000007</v>
      </c>
      <c r="N45" s="14">
        <f t="shared" si="43"/>
        <v>1.7651329400691473</v>
      </c>
      <c r="O45" s="33">
        <v>177487</v>
      </c>
      <c r="P45">
        <v>355731</v>
      </c>
      <c r="Q45" s="12">
        <f t="shared" si="44"/>
        <v>0.72026481172180468</v>
      </c>
      <c r="R45" s="43">
        <v>59982</v>
      </c>
      <c r="S45" s="45">
        <f t="shared" si="13"/>
        <v>0.33795151194171968</v>
      </c>
      <c r="T45" s="33">
        <v>109257</v>
      </c>
      <c r="U45">
        <v>202682</v>
      </c>
      <c r="V45" s="25">
        <f t="shared" si="45"/>
        <v>2.012900454666422</v>
      </c>
      <c r="W45" s="6">
        <v>46808</v>
      </c>
      <c r="X45" s="25">
        <f t="shared" si="46"/>
        <v>1.4373875740327335</v>
      </c>
      <c r="Y45">
        <v>28598</v>
      </c>
      <c r="Z45" s="25">
        <f t="shared" si="47"/>
        <v>0.48371926489494399</v>
      </c>
      <c r="AA45" s="25">
        <f t="shared" si="28"/>
        <v>1.7576101200688754</v>
      </c>
      <c r="AB45">
        <f t="shared" si="35"/>
        <v>75406</v>
      </c>
      <c r="AC45" s="12">
        <f t="shared" si="48"/>
        <v>1.074634023504295</v>
      </c>
      <c r="AD45">
        <v>90.1</v>
      </c>
      <c r="AE45" s="12">
        <f t="shared" si="49"/>
        <v>-0.55340484346420027</v>
      </c>
      <c r="AF45" s="3">
        <v>79.900000000000006</v>
      </c>
      <c r="AG45" s="12">
        <f t="shared" si="50"/>
        <v>-1.4907108349138554</v>
      </c>
      <c r="AH45" s="48">
        <v>449626</v>
      </c>
      <c r="AI45" s="50">
        <f t="shared" si="51"/>
        <v>1.9992758931101307</v>
      </c>
      <c r="AJ45" s="48">
        <f t="shared" si="52"/>
        <v>824451.26570951799</v>
      </c>
      <c r="AK45" s="50">
        <f t="shared" si="53"/>
        <v>1.2341985451794102</v>
      </c>
      <c r="AL45" s="5">
        <v>39.700000000000003</v>
      </c>
      <c r="AM45" s="3">
        <v>40.00947</v>
      </c>
      <c r="AN45" s="15">
        <f t="shared" si="54"/>
        <v>1.889343109042585</v>
      </c>
      <c r="AO45" s="7">
        <v>40.255510000000001</v>
      </c>
      <c r="AP45" s="34">
        <f t="shared" si="36"/>
        <v>40.255510000000008</v>
      </c>
      <c r="AQ45" s="14">
        <f t="shared" si="55"/>
        <v>1.4332320445958668</v>
      </c>
      <c r="AR45" s="3">
        <v>38.224559999999997</v>
      </c>
      <c r="AS45" s="3">
        <v>38.1021</v>
      </c>
      <c r="AT45" s="12">
        <f t="shared" si="56"/>
        <v>2.3471241089745298</v>
      </c>
      <c r="AU45">
        <v>421986</v>
      </c>
      <c r="AV45" s="27">
        <f t="shared" si="57"/>
        <v>1.8603875014385096</v>
      </c>
      <c r="AW45">
        <v>231233</v>
      </c>
      <c r="AX45">
        <f t="shared" si="37"/>
        <v>54.796367652007419</v>
      </c>
      <c r="AY45" s="14">
        <f t="shared" si="58"/>
        <v>3.5563058256481206</v>
      </c>
      <c r="AZ45">
        <v>630256</v>
      </c>
      <c r="BA45" s="14">
        <f t="shared" si="27"/>
        <v>0.19550845158633479</v>
      </c>
      <c r="BB45" s="6">
        <v>11.75</v>
      </c>
      <c r="BC45" s="12">
        <f t="shared" si="38"/>
        <v>2.8951821949767651</v>
      </c>
      <c r="BD45" s="35">
        <v>88.39</v>
      </c>
      <c r="BE45" s="55">
        <v>87.607550000000003</v>
      </c>
      <c r="BF45" s="11">
        <f t="shared" si="29"/>
        <v>-0.98965914951341105</v>
      </c>
      <c r="BG45" s="30">
        <v>133.86000000000001</v>
      </c>
      <c r="BH45" s="48">
        <v>132.61866927160099</v>
      </c>
      <c r="BI45" s="11">
        <f t="shared" si="30"/>
        <v>0.25532637911531708</v>
      </c>
      <c r="BM45">
        <v>1962.5649871309499</v>
      </c>
      <c r="BN45" s="72">
        <f t="shared" si="31"/>
        <v>1962564.98713095</v>
      </c>
      <c r="BO45">
        <v>1964599</v>
      </c>
    </row>
    <row r="46" spans="1:67" x14ac:dyDescent="0.25">
      <c r="A46" t="s">
        <v>43</v>
      </c>
      <c r="B46" s="6">
        <v>1981313</v>
      </c>
      <c r="C46" s="12">
        <f t="shared" si="39"/>
        <v>0.84716029961260375</v>
      </c>
      <c r="D46">
        <v>993747</v>
      </c>
      <c r="E46">
        <f t="shared" si="32"/>
        <v>50.155982421757692</v>
      </c>
      <c r="F46" s="20">
        <f t="shared" si="40"/>
        <v>1.7273919087131606</v>
      </c>
      <c r="G46">
        <v>1118270</v>
      </c>
      <c r="H46" s="12">
        <f t="shared" si="41"/>
        <v>0.75615812987965825</v>
      </c>
      <c r="I46">
        <v>615911</v>
      </c>
      <c r="J46">
        <f t="shared" si="33"/>
        <v>55.077128063884395</v>
      </c>
      <c r="K46" s="20">
        <f t="shared" si="42"/>
        <v>0.9866251808093196</v>
      </c>
      <c r="L46" s="7">
        <v>55.554029999999997</v>
      </c>
      <c r="M46" s="34">
        <f t="shared" si="34"/>
        <v>55.554029999999997</v>
      </c>
      <c r="N46" s="14">
        <f t="shared" si="43"/>
        <v>1.7496552134732113</v>
      </c>
      <c r="O46" s="33">
        <v>182023</v>
      </c>
      <c r="P46">
        <v>358226</v>
      </c>
      <c r="Q46" s="12">
        <f t="shared" si="44"/>
        <v>0.69892448890502834</v>
      </c>
      <c r="R46" s="43">
        <v>62759</v>
      </c>
      <c r="S46" s="45">
        <f t="shared" si="13"/>
        <v>0.34478609846008473</v>
      </c>
      <c r="T46" s="33">
        <v>112806</v>
      </c>
      <c r="U46">
        <v>205588</v>
      </c>
      <c r="V46" s="25">
        <f t="shared" si="45"/>
        <v>1.4235917788028019</v>
      </c>
      <c r="W46" s="6">
        <v>49989</v>
      </c>
      <c r="X46" s="25">
        <f t="shared" si="46"/>
        <v>6.5748852738661157</v>
      </c>
      <c r="Y46">
        <v>28239</v>
      </c>
      <c r="Z46" s="25">
        <f t="shared" si="47"/>
        <v>-1.2632784077462489</v>
      </c>
      <c r="AA46" s="25">
        <f t="shared" si="28"/>
        <v>2.0388530504703795</v>
      </c>
      <c r="AB46">
        <f t="shared" si="35"/>
        <v>78228</v>
      </c>
      <c r="AC46" s="12">
        <f t="shared" si="48"/>
        <v>3.6740792285645085</v>
      </c>
      <c r="AD46">
        <v>90.5</v>
      </c>
      <c r="AE46" s="12">
        <f t="shared" si="49"/>
        <v>0.44296860915888914</v>
      </c>
      <c r="AF46" s="3">
        <v>78.8</v>
      </c>
      <c r="AG46" s="12">
        <f t="shared" si="50"/>
        <v>-1.3862855908395311</v>
      </c>
      <c r="AH46" s="48">
        <v>457629</v>
      </c>
      <c r="AI46" s="50">
        <f t="shared" si="51"/>
        <v>1.7642686094474058</v>
      </c>
      <c r="AJ46" s="48">
        <f t="shared" si="52"/>
        <v>830887.55003563815</v>
      </c>
      <c r="AK46" s="50">
        <f t="shared" si="53"/>
        <v>0.77764342863808622</v>
      </c>
      <c r="AL46" s="5">
        <v>40.4</v>
      </c>
      <c r="AM46" s="3">
        <v>40.626010000000001</v>
      </c>
      <c r="AN46" s="15">
        <f t="shared" si="54"/>
        <v>1.5292325786242511</v>
      </c>
      <c r="AO46" s="7">
        <v>40.83146</v>
      </c>
      <c r="AP46" s="34">
        <f t="shared" si="36"/>
        <v>40.83146</v>
      </c>
      <c r="AQ46" s="14">
        <f t="shared" si="55"/>
        <v>1.420597380791877</v>
      </c>
      <c r="AR46" s="3">
        <v>39.227980000000002</v>
      </c>
      <c r="AS46" s="3">
        <v>38.92118</v>
      </c>
      <c r="AT46" s="12">
        <f t="shared" si="56"/>
        <v>2.1269176736521622</v>
      </c>
      <c r="AU46">
        <v>433082</v>
      </c>
      <c r="AV46" s="27">
        <f t="shared" si="57"/>
        <v>2.5954948386205601</v>
      </c>
      <c r="AW46">
        <v>251895</v>
      </c>
      <c r="AX46">
        <f t="shared" si="37"/>
        <v>58.163350127689441</v>
      </c>
      <c r="AY46" s="14">
        <f t="shared" si="58"/>
        <v>5.9631525452104484</v>
      </c>
      <c r="AZ46">
        <v>676583</v>
      </c>
      <c r="BA46" s="14">
        <f t="shared" si="27"/>
        <v>7.0929044348364556</v>
      </c>
      <c r="BB46" s="6">
        <v>11.961539999999999</v>
      </c>
      <c r="BC46" s="12">
        <f t="shared" si="38"/>
        <v>2.9465448369644145</v>
      </c>
      <c r="BD46" s="35">
        <v>85.043329999999997</v>
      </c>
      <c r="BE46" s="55">
        <v>85.896820000000005</v>
      </c>
      <c r="BF46" s="11">
        <f t="shared" si="29"/>
        <v>1.9720372928547114</v>
      </c>
      <c r="BG46" s="30">
        <v>126.66330000000001</v>
      </c>
      <c r="BH46" s="48">
        <v>128.05892209631199</v>
      </c>
      <c r="BI46" s="11">
        <f t="shared" si="30"/>
        <v>3.4987374866486398</v>
      </c>
      <c r="BM46">
        <v>1979.1910585636299</v>
      </c>
      <c r="BN46" s="72">
        <f t="shared" si="31"/>
        <v>1979191.0585636299</v>
      </c>
      <c r="BO46">
        <v>1981313</v>
      </c>
    </row>
    <row r="47" spans="1:67" x14ac:dyDescent="0.25">
      <c r="A47" t="s">
        <v>44</v>
      </c>
      <c r="B47" s="6">
        <v>1994180</v>
      </c>
      <c r="C47" s="12">
        <f t="shared" si="39"/>
        <v>0.64731820327583733</v>
      </c>
      <c r="D47">
        <v>1017247</v>
      </c>
      <c r="E47">
        <f t="shared" si="32"/>
        <v>51.010791402982683</v>
      </c>
      <c r="F47" s="20">
        <f t="shared" si="40"/>
        <v>1.6899408621081413</v>
      </c>
      <c r="G47">
        <v>1128275</v>
      </c>
      <c r="H47" s="12">
        <f t="shared" si="41"/>
        <v>0.89070694299078212</v>
      </c>
      <c r="I47">
        <v>645859</v>
      </c>
      <c r="J47">
        <f t="shared" si="33"/>
        <v>57.243048015776296</v>
      </c>
      <c r="K47" s="20">
        <f t="shared" si="42"/>
        <v>3.8571671699553889</v>
      </c>
      <c r="L47" s="7">
        <v>56.52516</v>
      </c>
      <c r="M47" s="34">
        <f t="shared" si="34"/>
        <v>56.525160000000007</v>
      </c>
      <c r="N47" s="14">
        <f t="shared" si="43"/>
        <v>1.7329788057014461</v>
      </c>
      <c r="O47" s="33">
        <v>185318</v>
      </c>
      <c r="P47">
        <v>360830</v>
      </c>
      <c r="Q47" s="12">
        <f t="shared" si="44"/>
        <v>0.72428611501784701</v>
      </c>
      <c r="R47" s="43">
        <v>63601</v>
      </c>
      <c r="S47" s="45">
        <f t="shared" si="13"/>
        <v>0.34319925749252633</v>
      </c>
      <c r="T47" s="33">
        <v>116184</v>
      </c>
      <c r="U47">
        <v>210143</v>
      </c>
      <c r="V47" s="25">
        <f t="shared" si="45"/>
        <v>2.1914085236639735</v>
      </c>
      <c r="W47" s="6">
        <v>48175</v>
      </c>
      <c r="X47" s="25">
        <f t="shared" si="46"/>
        <v>-3.6962766924165891</v>
      </c>
      <c r="Y47">
        <v>27552</v>
      </c>
      <c r="Z47" s="25">
        <f t="shared" si="47"/>
        <v>-2.4628872987873862</v>
      </c>
      <c r="AA47" s="25">
        <f t="shared" si="28"/>
        <v>0.72110211606322139</v>
      </c>
      <c r="AB47">
        <f t="shared" si="35"/>
        <v>75727</v>
      </c>
      <c r="AC47" s="12">
        <f t="shared" si="48"/>
        <v>-3.2492871808992518</v>
      </c>
      <c r="AD47">
        <v>90.3</v>
      </c>
      <c r="AE47" s="12">
        <f t="shared" si="49"/>
        <v>-0.2212390282941179</v>
      </c>
      <c r="AF47" s="3">
        <v>80</v>
      </c>
      <c r="AG47" s="12">
        <f t="shared" si="50"/>
        <v>1.511363781004782</v>
      </c>
      <c r="AH47" s="48">
        <v>466540</v>
      </c>
      <c r="AI47" s="50">
        <f t="shared" si="51"/>
        <v>1.9284949337002644</v>
      </c>
      <c r="AJ47" s="48">
        <f t="shared" si="52"/>
        <v>815015.99962220853</v>
      </c>
      <c r="AK47" s="50">
        <f t="shared" si="53"/>
        <v>-1.9286722362551245</v>
      </c>
      <c r="AL47" s="5">
        <v>41.8</v>
      </c>
      <c r="AM47" s="3">
        <v>41.302120000000002</v>
      </c>
      <c r="AN47" s="15">
        <f t="shared" si="54"/>
        <v>1.6505328489367699</v>
      </c>
      <c r="AO47" s="7">
        <v>41.410069999999997</v>
      </c>
      <c r="AP47" s="34">
        <f t="shared" si="36"/>
        <v>41.41006999999999</v>
      </c>
      <c r="AQ47" s="14">
        <f t="shared" si="55"/>
        <v>1.4071225255746</v>
      </c>
      <c r="AR47" s="3">
        <v>38.824399999999997</v>
      </c>
      <c r="AS47" s="3">
        <v>39.404530000000001</v>
      </c>
      <c r="AT47" s="12">
        <f t="shared" si="56"/>
        <v>1.2342208853636905</v>
      </c>
      <c r="AU47">
        <v>426650</v>
      </c>
      <c r="AV47" s="27">
        <f t="shared" si="57"/>
        <v>-1.496308153386039</v>
      </c>
      <c r="AW47">
        <v>253694</v>
      </c>
      <c r="AX47">
        <f t="shared" si="37"/>
        <v>59.461853978671044</v>
      </c>
      <c r="AY47" s="14">
        <f t="shared" si="58"/>
        <v>2.2079563864057405</v>
      </c>
      <c r="AZ47">
        <v>668659</v>
      </c>
      <c r="BA47" s="14">
        <f t="shared" si="27"/>
        <v>-1.1780916217961845</v>
      </c>
      <c r="BB47" s="6">
        <v>12</v>
      </c>
      <c r="BC47" s="12">
        <f t="shared" si="38"/>
        <v>2.9558802241544431</v>
      </c>
      <c r="BD47" s="35">
        <v>82.526669999999996</v>
      </c>
      <c r="BE47" s="55">
        <v>83.15419</v>
      </c>
      <c r="BF47" s="11">
        <f t="shared" si="29"/>
        <v>3.2450213285254215</v>
      </c>
      <c r="BG47" s="30">
        <v>120.9833</v>
      </c>
      <c r="BH47" s="48">
        <v>121.763210906</v>
      </c>
      <c r="BI47" s="11">
        <f t="shared" si="30"/>
        <v>5.0412222333966916</v>
      </c>
      <c r="BM47">
        <v>1992.0027225578599</v>
      </c>
      <c r="BN47" s="72">
        <f t="shared" si="31"/>
        <v>1992002.72255786</v>
      </c>
      <c r="BO47">
        <v>1994180</v>
      </c>
    </row>
    <row r="48" spans="1:67" x14ac:dyDescent="0.25">
      <c r="A48" t="s">
        <v>45</v>
      </c>
      <c r="B48" s="6">
        <v>2004149</v>
      </c>
      <c r="C48" s="12">
        <f t="shared" si="39"/>
        <v>0.49865934781845311</v>
      </c>
      <c r="D48">
        <v>1032646</v>
      </c>
      <c r="E48">
        <f t="shared" si="32"/>
        <v>51.525410535843399</v>
      </c>
      <c r="F48" s="20">
        <f t="shared" si="40"/>
        <v>1.0037887968803005</v>
      </c>
      <c r="G48">
        <v>1136503</v>
      </c>
      <c r="H48" s="12">
        <f t="shared" si="41"/>
        <v>0.72660863011151378</v>
      </c>
      <c r="I48">
        <v>668079</v>
      </c>
      <c r="J48">
        <f t="shared" si="33"/>
        <v>58.783742761787693</v>
      </c>
      <c r="K48" s="20">
        <f t="shared" si="42"/>
        <v>2.6559130010825882</v>
      </c>
      <c r="L48" s="7">
        <v>57.502769999999998</v>
      </c>
      <c r="M48" s="34">
        <f t="shared" si="34"/>
        <v>57.502769999999984</v>
      </c>
      <c r="N48" s="14">
        <f t="shared" si="43"/>
        <v>1.7147271790068253</v>
      </c>
      <c r="O48" s="33">
        <v>191006</v>
      </c>
      <c r="P48">
        <v>363796</v>
      </c>
      <c r="Q48" s="12">
        <f t="shared" si="44"/>
        <v>0.81863376807724819</v>
      </c>
      <c r="R48" s="43">
        <v>68557</v>
      </c>
      <c r="S48" s="45">
        <f t="shared" si="13"/>
        <v>0.3589258976157817</v>
      </c>
      <c r="T48" s="33">
        <v>119533</v>
      </c>
      <c r="U48">
        <v>213281</v>
      </c>
      <c r="V48" s="25">
        <f t="shared" si="45"/>
        <v>1.4822293736028058</v>
      </c>
      <c r="W48" s="6">
        <v>44088</v>
      </c>
      <c r="X48" s="25">
        <f t="shared" si="46"/>
        <v>-8.8652577719496861</v>
      </c>
      <c r="Y48">
        <v>27498</v>
      </c>
      <c r="Z48" s="25">
        <f t="shared" si="47"/>
        <v>-0.19618534902772211</v>
      </c>
      <c r="AA48" s="25">
        <f t="shared" si="28"/>
        <v>-0.35147573490004191</v>
      </c>
      <c r="AB48">
        <f t="shared" si="35"/>
        <v>71586</v>
      </c>
      <c r="AC48" s="12">
        <f t="shared" si="48"/>
        <v>-5.6235243799692469</v>
      </c>
      <c r="AD48">
        <v>90.1</v>
      </c>
      <c r="AE48" s="12">
        <f t="shared" si="49"/>
        <v>-0.22172958086477124</v>
      </c>
      <c r="AF48" s="3">
        <v>81.3</v>
      </c>
      <c r="AG48" s="12">
        <f t="shared" si="50"/>
        <v>1.6119381879883932</v>
      </c>
      <c r="AH48" s="48">
        <v>471015</v>
      </c>
      <c r="AI48" s="50">
        <f t="shared" si="51"/>
        <v>0.95461791226565396</v>
      </c>
      <c r="AJ48" s="48">
        <f t="shared" si="52"/>
        <v>801267.45571257302</v>
      </c>
      <c r="AK48" s="50">
        <f t="shared" si="53"/>
        <v>-1.7012950888167566</v>
      </c>
      <c r="AL48" s="5">
        <v>41.8</v>
      </c>
      <c r="AM48" s="3">
        <v>41.723379999999999</v>
      </c>
      <c r="AN48" s="15">
        <f t="shared" si="54"/>
        <v>1.0147812781377663</v>
      </c>
      <c r="AO48" s="7">
        <v>41.99071</v>
      </c>
      <c r="AP48" s="34">
        <f t="shared" si="36"/>
        <v>41.990710000000007</v>
      </c>
      <c r="AQ48" s="14">
        <f t="shared" si="55"/>
        <v>1.3924315371966145</v>
      </c>
      <c r="AR48" s="3">
        <v>40.13749</v>
      </c>
      <c r="AS48" s="3">
        <v>39.98556</v>
      </c>
      <c r="AT48" s="12">
        <f t="shared" si="56"/>
        <v>1.4637604623647604</v>
      </c>
      <c r="AU48">
        <v>434548</v>
      </c>
      <c r="AV48" s="27">
        <f t="shared" si="57"/>
        <v>1.8342405427967279</v>
      </c>
      <c r="AW48">
        <v>263409</v>
      </c>
      <c r="AX48">
        <f t="shared" si="37"/>
        <v>60.616778813847951</v>
      </c>
      <c r="AY48" s="14">
        <f t="shared" si="58"/>
        <v>1.9236735517123016</v>
      </c>
      <c r="AZ48">
        <v>694394</v>
      </c>
      <c r="BA48" s="14">
        <f t="shared" si="27"/>
        <v>3.7765308570964606</v>
      </c>
      <c r="BB48" s="6">
        <v>11.77</v>
      </c>
      <c r="BC48" s="12">
        <f t="shared" si="38"/>
        <v>2.9000393933457111</v>
      </c>
      <c r="BD48" s="35">
        <v>84.913330000000002</v>
      </c>
      <c r="BE48" s="55">
        <v>84.292050000000003</v>
      </c>
      <c r="BF48" s="11">
        <f t="shared" si="29"/>
        <v>-1.3590959281640558</v>
      </c>
      <c r="BG48" s="30">
        <v>122.0767</v>
      </c>
      <c r="BH48" s="48">
        <v>121.276893225061</v>
      </c>
      <c r="BI48" s="11">
        <f t="shared" si="30"/>
        <v>0.40019595262812402</v>
      </c>
      <c r="BM48">
        <v>2001.93603034631</v>
      </c>
      <c r="BN48" s="72">
        <f t="shared" si="31"/>
        <v>2001936.03034631</v>
      </c>
      <c r="BO48">
        <v>2004149</v>
      </c>
    </row>
    <row r="49" spans="1:67" x14ac:dyDescent="0.25">
      <c r="A49" t="s">
        <v>46</v>
      </c>
      <c r="B49" s="6">
        <v>2009472</v>
      </c>
      <c r="C49" s="12">
        <f t="shared" si="39"/>
        <v>0.2652469239556865</v>
      </c>
      <c r="D49">
        <v>1048880</v>
      </c>
      <c r="E49">
        <f t="shared" si="32"/>
        <v>52.196795974265875</v>
      </c>
      <c r="F49" s="20">
        <f t="shared" si="40"/>
        <v>1.294601875470125</v>
      </c>
      <c r="G49">
        <v>1145643</v>
      </c>
      <c r="H49" s="12">
        <f t="shared" si="41"/>
        <v>0.80100474458131288</v>
      </c>
      <c r="I49">
        <v>648296</v>
      </c>
      <c r="J49">
        <f t="shared" si="33"/>
        <v>56.587959774554555</v>
      </c>
      <c r="K49" s="20">
        <f t="shared" si="42"/>
        <v>-3.8069095284056331</v>
      </c>
      <c r="L49" s="7">
        <v>58.486190000000001</v>
      </c>
      <c r="M49" s="34">
        <f t="shared" si="34"/>
        <v>58.486189999999986</v>
      </c>
      <c r="N49" s="14">
        <f t="shared" si="43"/>
        <v>1.6957537437194858</v>
      </c>
      <c r="O49" s="33">
        <v>196401</v>
      </c>
      <c r="P49">
        <v>367209</v>
      </c>
      <c r="Q49" s="12">
        <f t="shared" si="44"/>
        <v>0.93378972785469472</v>
      </c>
      <c r="R49" s="43">
        <v>72098</v>
      </c>
      <c r="S49" s="45">
        <f t="shared" si="13"/>
        <v>0.36709589055045544</v>
      </c>
      <c r="T49" s="33">
        <v>122089</v>
      </c>
      <c r="U49">
        <v>214070</v>
      </c>
      <c r="V49" s="25">
        <f t="shared" si="45"/>
        <v>0.3692519247556092</v>
      </c>
      <c r="W49" s="6">
        <v>44406</v>
      </c>
      <c r="X49" s="25">
        <f t="shared" si="46"/>
        <v>0.71869588624515757</v>
      </c>
      <c r="Y49">
        <v>26761</v>
      </c>
      <c r="Z49" s="25">
        <f t="shared" si="47"/>
        <v>-2.7167670985452474</v>
      </c>
      <c r="AA49" s="25">
        <f t="shared" si="28"/>
        <v>0.12980089666054795</v>
      </c>
      <c r="AB49">
        <f t="shared" si="35"/>
        <v>71167</v>
      </c>
      <c r="AC49" s="12">
        <f t="shared" si="48"/>
        <v>-0.58702962913681489</v>
      </c>
      <c r="AD49">
        <v>89.9</v>
      </c>
      <c r="AE49" s="12">
        <f t="shared" si="49"/>
        <v>-0.22222231367168277</v>
      </c>
      <c r="AF49" s="3">
        <v>81.7</v>
      </c>
      <c r="AG49" s="12">
        <f t="shared" si="50"/>
        <v>0.49079853121920536</v>
      </c>
      <c r="AH49" s="48">
        <v>480144</v>
      </c>
      <c r="AI49" s="50">
        <f t="shared" si="51"/>
        <v>1.9196118267869267</v>
      </c>
      <c r="AJ49" s="48">
        <f t="shared" si="52"/>
        <v>848491.44926391635</v>
      </c>
      <c r="AK49" s="50">
        <f t="shared" si="53"/>
        <v>5.7265213551923821</v>
      </c>
      <c r="AL49" s="5">
        <v>41.6</v>
      </c>
      <c r="AM49" s="3">
        <v>41.951270000000001</v>
      </c>
      <c r="AN49" s="15">
        <f t="shared" si="54"/>
        <v>0.5447063440773281</v>
      </c>
      <c r="AO49" s="7">
        <v>42.572699999999998</v>
      </c>
      <c r="AP49" s="34">
        <f t="shared" si="36"/>
        <v>42.57269999999999</v>
      </c>
      <c r="AQ49" s="14">
        <f t="shared" si="55"/>
        <v>1.3764799434972996</v>
      </c>
      <c r="AR49" s="3">
        <v>40.73171</v>
      </c>
      <c r="AS49" s="3">
        <v>40.601959999999998</v>
      </c>
      <c r="AT49" s="12">
        <f t="shared" si="56"/>
        <v>1.5297952366763568</v>
      </c>
      <c r="AU49">
        <v>414856</v>
      </c>
      <c r="AV49" s="27">
        <f t="shared" si="57"/>
        <v>-4.6374938345918437</v>
      </c>
      <c r="AW49">
        <v>258128</v>
      </c>
      <c r="AX49">
        <f t="shared" si="37"/>
        <v>62.221108047129604</v>
      </c>
      <c r="AY49" s="14">
        <f t="shared" si="58"/>
        <v>2.6122566979337236</v>
      </c>
      <c r="AZ49">
        <v>636659</v>
      </c>
      <c r="BA49" s="14">
        <f t="shared" si="27"/>
        <v>-8.6805332340571084</v>
      </c>
      <c r="BB49" s="6">
        <v>10.61538</v>
      </c>
      <c r="BC49" s="12">
        <f t="shared" si="38"/>
        <v>2.6192414154785904</v>
      </c>
      <c r="BD49" s="35">
        <v>82.576669999999993</v>
      </c>
      <c r="BE49" s="55">
        <v>81.829449999999994</v>
      </c>
      <c r="BF49" s="11">
        <f t="shared" si="29"/>
        <v>2.9650351245565254</v>
      </c>
      <c r="BG49" s="30">
        <v>115.9067</v>
      </c>
      <c r="BH49" s="48">
        <v>114.81210107941401</v>
      </c>
      <c r="BI49" s="11">
        <f t="shared" si="30"/>
        <v>5.4779416588335295</v>
      </c>
      <c r="BM49">
        <v>2007.2461040872499</v>
      </c>
      <c r="BN49" s="72">
        <f t="shared" si="31"/>
        <v>2007246.1040872498</v>
      </c>
      <c r="BO49">
        <v>2009472</v>
      </c>
    </row>
    <row r="50" spans="1:67" x14ac:dyDescent="0.25">
      <c r="A50" t="s">
        <v>47</v>
      </c>
      <c r="B50" s="6">
        <v>2024922</v>
      </c>
      <c r="C50" s="12">
        <f t="shared" si="39"/>
        <v>0.7659180302466595</v>
      </c>
      <c r="D50">
        <v>1085803</v>
      </c>
      <c r="E50">
        <f t="shared" si="32"/>
        <v>53.621966673284206</v>
      </c>
      <c r="F50" s="20">
        <f t="shared" si="40"/>
        <v>2.6937696913689191</v>
      </c>
      <c r="G50">
        <v>1157195</v>
      </c>
      <c r="H50" s="12">
        <f t="shared" si="41"/>
        <v>1.0032921900197778</v>
      </c>
      <c r="I50">
        <v>669338</v>
      </c>
      <c r="J50">
        <f t="shared" si="33"/>
        <v>57.841418257078537</v>
      </c>
      <c r="K50" s="20">
        <f t="shared" si="42"/>
        <v>2.19088601516777</v>
      </c>
      <c r="L50" s="7">
        <v>59.475569999999998</v>
      </c>
      <c r="M50" s="34">
        <f t="shared" si="34"/>
        <v>59.475569999999976</v>
      </c>
      <c r="N50" s="14">
        <f t="shared" si="43"/>
        <v>1.6774982008643136</v>
      </c>
      <c r="O50" s="33">
        <v>202847</v>
      </c>
      <c r="P50">
        <v>370543</v>
      </c>
      <c r="Q50" s="12">
        <f t="shared" si="44"/>
        <v>0.90383291310942582</v>
      </c>
      <c r="R50" s="43">
        <v>76500</v>
      </c>
      <c r="S50" s="45">
        <f t="shared" si="13"/>
        <v>0.37713153263296967</v>
      </c>
      <c r="T50" s="33">
        <v>125570</v>
      </c>
      <c r="U50">
        <v>215381</v>
      </c>
      <c r="V50" s="25">
        <f t="shared" si="45"/>
        <v>0.61054885074600662</v>
      </c>
      <c r="W50" s="6">
        <v>41261</v>
      </c>
      <c r="X50" s="25">
        <f t="shared" si="46"/>
        <v>-7.3456851545264712</v>
      </c>
      <c r="Y50">
        <v>27191</v>
      </c>
      <c r="Z50" s="25">
        <f t="shared" si="47"/>
        <v>1.5940432425775697</v>
      </c>
      <c r="AA50" s="25">
        <f t="shared" si="28"/>
        <v>-0.49343766099880781</v>
      </c>
      <c r="AB50">
        <f t="shared" si="35"/>
        <v>68452</v>
      </c>
      <c r="AC50" s="12">
        <f t="shared" si="48"/>
        <v>-3.8896458115145194</v>
      </c>
      <c r="AD50">
        <v>90</v>
      </c>
      <c r="AE50" s="12">
        <f t="shared" si="49"/>
        <v>0.11117288526900637</v>
      </c>
      <c r="AF50" s="3">
        <v>82.1</v>
      </c>
      <c r="AG50" s="12">
        <f t="shared" si="50"/>
        <v>0.48840145924256007</v>
      </c>
      <c r="AH50" s="48">
        <v>488809</v>
      </c>
      <c r="AI50" s="50">
        <f t="shared" si="51"/>
        <v>1.7885761215568508</v>
      </c>
      <c r="AJ50" s="48">
        <f t="shared" si="52"/>
        <v>845084.74157301697</v>
      </c>
      <c r="AK50" s="50">
        <f t="shared" si="53"/>
        <v>-0.40230989361091929</v>
      </c>
      <c r="AL50" s="5">
        <v>42.1</v>
      </c>
      <c r="AM50" s="3">
        <v>42.337179999999996</v>
      </c>
      <c r="AN50" s="15">
        <f t="shared" si="54"/>
        <v>0.91569532132971254</v>
      </c>
      <c r="AO50" s="7">
        <v>43.155160000000002</v>
      </c>
      <c r="AP50" s="34">
        <f t="shared" si="36"/>
        <v>43.155160000000009</v>
      </c>
      <c r="AQ50" s="14">
        <f t="shared" si="55"/>
        <v>1.3588790454569732</v>
      </c>
      <c r="AR50" s="3">
        <v>41.771470000000001</v>
      </c>
      <c r="AS50" s="3">
        <v>41.450670000000002</v>
      </c>
      <c r="AT50" s="12">
        <f t="shared" si="56"/>
        <v>2.0687704199229273</v>
      </c>
      <c r="AU50">
        <v>424940</v>
      </c>
      <c r="AV50" s="27">
        <f t="shared" si="57"/>
        <v>2.4016510422850246</v>
      </c>
      <c r="AW50">
        <v>288773</v>
      </c>
      <c r="AX50">
        <f t="shared" si="37"/>
        <v>67.956182049230478</v>
      </c>
      <c r="AY50" s="14">
        <f t="shared" si="58"/>
        <v>8.8168815996833239</v>
      </c>
      <c r="AZ50">
        <v>649884</v>
      </c>
      <c r="BA50" s="14">
        <f t="shared" si="27"/>
        <v>2.05596950098208</v>
      </c>
      <c r="BB50" s="6">
        <v>9.5</v>
      </c>
      <c r="BC50" s="12">
        <f t="shared" si="38"/>
        <v>2.3472356185142069</v>
      </c>
      <c r="BD50" s="35">
        <v>71.05</v>
      </c>
      <c r="BE50" s="55">
        <v>71.534589999999994</v>
      </c>
      <c r="BF50" s="11">
        <f t="shared" si="29"/>
        <v>13.44560943235793</v>
      </c>
      <c r="BG50" s="30">
        <v>96.013329999999996</v>
      </c>
      <c r="BH50" s="48">
        <v>96.729765110904395</v>
      </c>
      <c r="BI50" s="11">
        <f t="shared" si="30"/>
        <v>17.137572453437322</v>
      </c>
      <c r="BM50">
        <v>2022.61996390492</v>
      </c>
      <c r="BN50" s="72">
        <f t="shared" si="31"/>
        <v>2022619.96390492</v>
      </c>
      <c r="BO50">
        <v>2024922</v>
      </c>
    </row>
    <row r="51" spans="1:67" x14ac:dyDescent="0.25">
      <c r="A51" t="s">
        <v>48</v>
      </c>
      <c r="B51" s="6">
        <v>2051198</v>
      </c>
      <c r="C51" s="12">
        <f t="shared" si="39"/>
        <v>1.2892831406610128</v>
      </c>
      <c r="D51">
        <v>1157179</v>
      </c>
      <c r="E51">
        <f t="shared" si="32"/>
        <v>56.41478784593199</v>
      </c>
      <c r="F51" s="20">
        <f t="shared" si="40"/>
        <v>5.0772509871417348</v>
      </c>
      <c r="G51">
        <v>1170070</v>
      </c>
      <c r="H51" s="12">
        <f t="shared" si="41"/>
        <v>1.1064602743580565</v>
      </c>
      <c r="I51">
        <v>705218</v>
      </c>
      <c r="J51">
        <f t="shared" si="33"/>
        <v>60.271436751647336</v>
      </c>
      <c r="K51" s="20">
        <f t="shared" si="42"/>
        <v>4.1153207897477451</v>
      </c>
      <c r="L51" s="7">
        <v>60.469850000000001</v>
      </c>
      <c r="M51" s="34">
        <f t="shared" si="34"/>
        <v>60.46984999999998</v>
      </c>
      <c r="N51" s="14">
        <f t="shared" si="43"/>
        <v>1.6579253711307196</v>
      </c>
      <c r="O51" s="33">
        <v>214940</v>
      </c>
      <c r="P51">
        <v>374840</v>
      </c>
      <c r="Q51" s="12">
        <f t="shared" si="44"/>
        <v>1.1529770874632916</v>
      </c>
      <c r="R51" s="43">
        <v>85133</v>
      </c>
      <c r="S51" s="45">
        <f t="shared" si="13"/>
        <v>0.39607797524890664</v>
      </c>
      <c r="T51" s="33">
        <v>130248</v>
      </c>
      <c r="U51">
        <v>220271</v>
      </c>
      <c r="V51" s="25">
        <f t="shared" si="45"/>
        <v>2.2450053622041111</v>
      </c>
      <c r="W51" s="6">
        <v>42870</v>
      </c>
      <c r="X51" s="25">
        <f t="shared" si="46"/>
        <v>3.8254536711765041</v>
      </c>
      <c r="Y51">
        <v>27387</v>
      </c>
      <c r="Z51" s="25">
        <f t="shared" si="47"/>
        <v>0.71824120556875926</v>
      </c>
      <c r="AA51" s="25">
        <f t="shared" si="28"/>
        <v>2.3313920153523071</v>
      </c>
      <c r="AB51">
        <f t="shared" si="35"/>
        <v>70257</v>
      </c>
      <c r="AC51" s="12">
        <f t="shared" si="48"/>
        <v>2.6027177662617973</v>
      </c>
      <c r="AD51">
        <v>90.5</v>
      </c>
      <c r="AE51" s="12">
        <f t="shared" si="49"/>
        <v>0.55401803756156554</v>
      </c>
      <c r="AF51" s="3">
        <v>79.400000000000006</v>
      </c>
      <c r="AG51" s="12">
        <f t="shared" si="50"/>
        <v>-3.3439648205292549</v>
      </c>
      <c r="AH51" s="48">
        <v>508474</v>
      </c>
      <c r="AI51" s="50">
        <f t="shared" si="51"/>
        <v>3.9442263278093748</v>
      </c>
      <c r="AJ51" s="48">
        <f t="shared" si="52"/>
        <v>843640.08459795406</v>
      </c>
      <c r="AK51" s="50">
        <f t="shared" si="53"/>
        <v>-0.17109446193845912</v>
      </c>
      <c r="AL51" s="5">
        <v>44.1</v>
      </c>
      <c r="AM51" s="3">
        <v>43.573160000000001</v>
      </c>
      <c r="AN51" s="15">
        <f t="shared" si="54"/>
        <v>2.877570466335877</v>
      </c>
      <c r="AO51" s="7">
        <v>43.736789999999999</v>
      </c>
      <c r="AP51" s="34">
        <f t="shared" si="36"/>
        <v>43.736789999999992</v>
      </c>
      <c r="AQ51" s="14">
        <f t="shared" si="55"/>
        <v>1.338763112205843</v>
      </c>
      <c r="AR51" s="3">
        <v>42.870669999999997</v>
      </c>
      <c r="AS51" s="3">
        <v>43.521540000000002</v>
      </c>
      <c r="AT51" s="12">
        <f t="shared" si="56"/>
        <v>4.8751942447285312</v>
      </c>
      <c r="AU51">
        <v>439649</v>
      </c>
      <c r="AV51" s="27">
        <f t="shared" si="57"/>
        <v>3.4028698798369561</v>
      </c>
      <c r="AW51">
        <v>333736</v>
      </c>
      <c r="AX51">
        <f t="shared" si="37"/>
        <v>75.909646104051191</v>
      </c>
      <c r="AY51" s="14">
        <f t="shared" si="58"/>
        <v>11.068065012725281</v>
      </c>
      <c r="AZ51">
        <v>657846</v>
      </c>
      <c r="BA51" s="14">
        <f t="shared" si="27"/>
        <v>1.2176975954828251</v>
      </c>
      <c r="BB51" s="6">
        <v>10.576919999999999</v>
      </c>
      <c r="BC51" s="12">
        <f t="shared" si="38"/>
        <v>2.6098745473216072</v>
      </c>
      <c r="BD51" s="35">
        <v>67.323329999999999</v>
      </c>
      <c r="BE51" s="55">
        <v>67.963509999999999</v>
      </c>
      <c r="BF51" s="11">
        <f t="shared" si="29"/>
        <v>5.1210165443478672</v>
      </c>
      <c r="BG51" s="30">
        <v>85.716669999999993</v>
      </c>
      <c r="BH51" s="48">
        <v>86.431579773724806</v>
      </c>
      <c r="BI51" s="11">
        <f t="shared" si="30"/>
        <v>11.256804822620037</v>
      </c>
      <c r="BM51">
        <v>2048.6972621060499</v>
      </c>
      <c r="BN51" s="72">
        <f t="shared" si="31"/>
        <v>2048697.26210605</v>
      </c>
      <c r="BO51">
        <v>2051198</v>
      </c>
    </row>
    <row r="52" spans="1:67" x14ac:dyDescent="0.25">
      <c r="A52" t="s">
        <v>49</v>
      </c>
      <c r="B52" s="6">
        <v>2076037</v>
      </c>
      <c r="C52" s="12">
        <f t="shared" si="39"/>
        <v>1.2036775176113679</v>
      </c>
      <c r="D52">
        <v>1201076</v>
      </c>
      <c r="E52">
        <f t="shared" si="32"/>
        <v>57.854267529913962</v>
      </c>
      <c r="F52" s="20">
        <f t="shared" si="40"/>
        <v>2.5195899815908973</v>
      </c>
      <c r="G52">
        <v>1172744</v>
      </c>
      <c r="H52" s="12">
        <f t="shared" si="41"/>
        <v>0.2282725953616449</v>
      </c>
      <c r="I52">
        <v>729515</v>
      </c>
      <c r="J52">
        <f t="shared" si="33"/>
        <v>62.205818149570582</v>
      </c>
      <c r="K52" s="20">
        <f t="shared" si="42"/>
        <v>3.1590228954797794</v>
      </c>
      <c r="L52" s="7">
        <v>61.466970000000003</v>
      </c>
      <c r="M52" s="34">
        <f t="shared" si="34"/>
        <v>61.466969999999982</v>
      </c>
      <c r="N52" s="14">
        <f t="shared" si="43"/>
        <v>1.6355063653117341</v>
      </c>
      <c r="O52" s="33">
        <v>225181</v>
      </c>
      <c r="P52">
        <v>379535</v>
      </c>
      <c r="Q52" s="12">
        <f t="shared" si="44"/>
        <v>1.2447550941415031</v>
      </c>
      <c r="R52" s="43">
        <v>92683</v>
      </c>
      <c r="S52" s="45">
        <f t="shared" si="13"/>
        <v>0.41159334046833435</v>
      </c>
      <c r="T52" s="33">
        <v>133086</v>
      </c>
      <c r="U52">
        <v>216482</v>
      </c>
      <c r="V52" s="25">
        <f t="shared" si="45"/>
        <v>-1.7351203360080447</v>
      </c>
      <c r="W52" s="6">
        <v>47451</v>
      </c>
      <c r="X52" s="25">
        <f t="shared" si="46"/>
        <v>10.152531903957573</v>
      </c>
      <c r="Y52">
        <v>28820</v>
      </c>
      <c r="Z52" s="25">
        <f t="shared" si="47"/>
        <v>5.1001142320322046</v>
      </c>
      <c r="AA52" s="25">
        <f t="shared" si="28"/>
        <v>0.76292928875538735</v>
      </c>
      <c r="AB52">
        <f t="shared" si="35"/>
        <v>76271</v>
      </c>
      <c r="AC52" s="12">
        <f t="shared" si="48"/>
        <v>8.2132840027437481</v>
      </c>
      <c r="AD52">
        <v>90.7</v>
      </c>
      <c r="AE52" s="12">
        <f t="shared" si="49"/>
        <v>0.22075064152105028</v>
      </c>
      <c r="AF52" s="3">
        <v>82.2</v>
      </c>
      <c r="AG52" s="12">
        <f t="shared" si="50"/>
        <v>3.4656933809044332</v>
      </c>
      <c r="AH52" s="48">
        <v>523312</v>
      </c>
      <c r="AI52" s="50">
        <f t="shared" si="51"/>
        <v>2.8763761107548191</v>
      </c>
      <c r="AJ52" s="48">
        <f t="shared" si="52"/>
        <v>841258.92973825068</v>
      </c>
      <c r="AK52" s="50">
        <f t="shared" si="53"/>
        <v>-0.28264678472478266</v>
      </c>
      <c r="AL52" s="5">
        <v>45</v>
      </c>
      <c r="AM52" s="3">
        <v>44.918619999999997</v>
      </c>
      <c r="AN52" s="15">
        <f t="shared" si="54"/>
        <v>3.0411043648559843</v>
      </c>
      <c r="AO52" s="7">
        <v>44.315800000000003</v>
      </c>
      <c r="AP52" s="34">
        <f t="shared" si="36"/>
        <v>44.315800000000003</v>
      </c>
      <c r="AQ52" s="14">
        <f t="shared" si="55"/>
        <v>1.3151648252991421</v>
      </c>
      <c r="AR52" s="3">
        <v>45.547879999999999</v>
      </c>
      <c r="AS52" s="3">
        <v>45.370890000000003</v>
      </c>
      <c r="AT52" s="12">
        <f t="shared" si="56"/>
        <v>4.1614722019108541</v>
      </c>
      <c r="AU52">
        <v>447359</v>
      </c>
      <c r="AV52" s="27">
        <f t="shared" si="57"/>
        <v>1.7384722980835932</v>
      </c>
      <c r="AW52">
        <v>337505</v>
      </c>
      <c r="AX52">
        <f t="shared" si="37"/>
        <v>75.443882877062947</v>
      </c>
      <c r="AY52" s="14">
        <f t="shared" si="58"/>
        <v>-0.61546592322683225</v>
      </c>
      <c r="AZ52">
        <v>676983</v>
      </c>
      <c r="BA52" s="14">
        <f t="shared" si="27"/>
        <v>2.8675300434235496</v>
      </c>
      <c r="BB52" s="6">
        <v>11.73077</v>
      </c>
      <c r="BC52" s="12">
        <f t="shared" si="38"/>
        <v>2.8905117762604879</v>
      </c>
      <c r="BD52" s="35">
        <v>73.349999999999994</v>
      </c>
      <c r="BE52" s="55">
        <v>72.858170000000001</v>
      </c>
      <c r="BF52" s="11">
        <f t="shared" si="29"/>
        <v>-6.9543731104627859</v>
      </c>
      <c r="BG52" s="30">
        <v>90.616669999999999</v>
      </c>
      <c r="BH52" s="48">
        <v>90.087030607554397</v>
      </c>
      <c r="BI52" s="11">
        <f t="shared" si="30"/>
        <v>-4.1423094161975982</v>
      </c>
      <c r="BM52">
        <v>2073.3569704618999</v>
      </c>
      <c r="BN52" s="72">
        <f t="shared" si="31"/>
        <v>2073356.9704618999</v>
      </c>
      <c r="BO52">
        <v>2076037</v>
      </c>
    </row>
    <row r="53" spans="1:67" x14ac:dyDescent="0.25">
      <c r="A53" t="s">
        <v>50</v>
      </c>
      <c r="B53" s="6">
        <v>2093066</v>
      </c>
      <c r="C53" s="12">
        <f t="shared" si="39"/>
        <v>0.81691887695427567</v>
      </c>
      <c r="D53">
        <v>1239982</v>
      </c>
      <c r="E53">
        <f t="shared" si="32"/>
        <v>59.242374583505729</v>
      </c>
      <c r="F53" s="20">
        <f t="shared" si="40"/>
        <v>2.370985291779526</v>
      </c>
      <c r="G53">
        <v>1178270</v>
      </c>
      <c r="H53" s="12">
        <f t="shared" si="41"/>
        <v>0.47009589705488963</v>
      </c>
      <c r="I53">
        <v>750288</v>
      </c>
      <c r="J53">
        <f t="shared" si="33"/>
        <v>63.677085897120357</v>
      </c>
      <c r="K53" s="20">
        <f t="shared" si="42"/>
        <v>2.3376244070444585</v>
      </c>
      <c r="L53" s="7">
        <v>62.464730000000003</v>
      </c>
      <c r="M53" s="34">
        <f t="shared" si="34"/>
        <v>62.464729999999975</v>
      </c>
      <c r="N53" s="14">
        <f t="shared" si="43"/>
        <v>1.6102120087610139</v>
      </c>
      <c r="O53" s="33">
        <v>236273</v>
      </c>
      <c r="P53">
        <v>384779</v>
      </c>
      <c r="Q53" s="12">
        <f t="shared" si="44"/>
        <v>1.3722324300735167</v>
      </c>
      <c r="R53" s="43">
        <v>93429</v>
      </c>
      <c r="S53" s="45">
        <f t="shared" si="13"/>
        <v>0.39542816995594082</v>
      </c>
      <c r="T53" s="33">
        <v>137235</v>
      </c>
      <c r="U53">
        <v>217773</v>
      </c>
      <c r="V53" s="25">
        <f t="shared" si="45"/>
        <v>0.59458327636221497</v>
      </c>
      <c r="W53" s="6">
        <v>51134</v>
      </c>
      <c r="X53" s="25">
        <f t="shared" si="46"/>
        <v>7.4752038340241356</v>
      </c>
      <c r="Y53">
        <v>30202</v>
      </c>
      <c r="Z53" s="25">
        <f t="shared" si="47"/>
        <v>4.6838556782221374</v>
      </c>
      <c r="AA53" s="25">
        <f t="shared" si="28"/>
        <v>2.1478805377110888</v>
      </c>
      <c r="AB53">
        <f t="shared" si="35"/>
        <v>81336</v>
      </c>
      <c r="AC53" s="12">
        <f t="shared" si="48"/>
        <v>6.4295935567599827</v>
      </c>
      <c r="AD53">
        <v>91.4</v>
      </c>
      <c r="AE53" s="12">
        <f t="shared" si="49"/>
        <v>0.76881213390134207</v>
      </c>
      <c r="AF53" s="3">
        <v>82.2</v>
      </c>
      <c r="AG53" s="12">
        <f t="shared" si="50"/>
        <v>0</v>
      </c>
      <c r="AH53" s="48">
        <v>542023</v>
      </c>
      <c r="AI53" s="50">
        <f t="shared" si="51"/>
        <v>3.5130591451498105</v>
      </c>
      <c r="AJ53" s="48">
        <f t="shared" si="52"/>
        <v>851205.72394867032</v>
      </c>
      <c r="AK53" s="50">
        <f t="shared" si="53"/>
        <v>1.1754347381051744</v>
      </c>
      <c r="AL53" s="5">
        <v>45.9</v>
      </c>
      <c r="AM53" s="3">
        <v>46.295720000000003</v>
      </c>
      <c r="AN53" s="15">
        <f t="shared" si="54"/>
        <v>3.019710809848597</v>
      </c>
      <c r="AO53" s="7">
        <v>44.890340000000002</v>
      </c>
      <c r="AP53" s="34">
        <f t="shared" si="36"/>
        <v>44.890339999999995</v>
      </c>
      <c r="AQ53" s="14">
        <f t="shared" si="55"/>
        <v>1.2881354229556941</v>
      </c>
      <c r="AR53" s="3">
        <v>46.71611</v>
      </c>
      <c r="AS53" s="3">
        <v>46.547640000000001</v>
      </c>
      <c r="AT53" s="12">
        <f t="shared" si="56"/>
        <v>2.5605594293736988</v>
      </c>
      <c r="AU53">
        <v>445729</v>
      </c>
      <c r="AV53" s="27">
        <f t="shared" si="57"/>
        <v>-0.3650260242881842</v>
      </c>
      <c r="AW53">
        <v>336998</v>
      </c>
      <c r="AX53">
        <f t="shared" si="37"/>
        <v>75.606029672738373</v>
      </c>
      <c r="AY53" s="14">
        <f t="shared" si="58"/>
        <v>0.21469308418708977</v>
      </c>
      <c r="AZ53">
        <v>651900</v>
      </c>
      <c r="BA53" s="14">
        <f t="shared" si="27"/>
        <v>-3.7754985883635683</v>
      </c>
      <c r="BB53" s="6">
        <v>12.73077</v>
      </c>
      <c r="BC53" s="12">
        <f t="shared" si="38"/>
        <v>3.1330944661422659</v>
      </c>
      <c r="BD53" s="35">
        <v>71.573329999999999</v>
      </c>
      <c r="BE53" s="55">
        <v>71.046549999999996</v>
      </c>
      <c r="BF53" s="11">
        <f t="shared" si="29"/>
        <v>2.5179378592710577</v>
      </c>
      <c r="BG53" s="30">
        <v>86.583330000000004</v>
      </c>
      <c r="BH53" s="48">
        <v>85.946867633613707</v>
      </c>
      <c r="BI53" s="11">
        <f t="shared" si="30"/>
        <v>4.7046922719641948</v>
      </c>
      <c r="BM53">
        <v>2090.2946149412001</v>
      </c>
      <c r="BN53" s="72">
        <f t="shared" si="31"/>
        <v>2090294.6149412</v>
      </c>
      <c r="BO53">
        <v>2093066</v>
      </c>
    </row>
    <row r="54" spans="1:67" x14ac:dyDescent="0.25">
      <c r="A54" t="s">
        <v>51</v>
      </c>
      <c r="B54" s="6">
        <v>2107049</v>
      </c>
      <c r="C54" s="12">
        <f t="shared" si="39"/>
        <v>0.66584137152005951</v>
      </c>
      <c r="D54">
        <v>1270823</v>
      </c>
      <c r="E54">
        <f t="shared" si="32"/>
        <v>60.312930548838686</v>
      </c>
      <c r="F54" s="20">
        <f t="shared" si="40"/>
        <v>1.7909444987068923</v>
      </c>
      <c r="G54">
        <v>1191444</v>
      </c>
      <c r="H54" s="12">
        <f t="shared" si="41"/>
        <v>1.1118755867812524</v>
      </c>
      <c r="I54">
        <v>774351</v>
      </c>
      <c r="J54">
        <f t="shared" si="33"/>
        <v>64.992647577225611</v>
      </c>
      <c r="K54" s="20">
        <f t="shared" si="42"/>
        <v>2.0449370478007545</v>
      </c>
      <c r="L54" s="7">
        <v>63.461410000000001</v>
      </c>
      <c r="M54" s="34">
        <f t="shared" si="34"/>
        <v>63.461409999999994</v>
      </c>
      <c r="N54" s="14">
        <f t="shared" si="43"/>
        <v>1.5829927174776159</v>
      </c>
      <c r="O54" s="33">
        <v>239242</v>
      </c>
      <c r="P54">
        <v>390074</v>
      </c>
      <c r="Q54" s="12">
        <f t="shared" si="44"/>
        <v>1.3667321216624728</v>
      </c>
      <c r="R54" s="43">
        <v>100375</v>
      </c>
      <c r="S54" s="45">
        <f t="shared" si="13"/>
        <v>0.41955425886759012</v>
      </c>
      <c r="T54" s="33">
        <v>140927</v>
      </c>
      <c r="U54">
        <v>219471</v>
      </c>
      <c r="V54" s="25">
        <f t="shared" si="45"/>
        <v>0.7766869463615933</v>
      </c>
      <c r="W54" s="6">
        <v>52069</v>
      </c>
      <c r="X54" s="25">
        <f t="shared" si="46"/>
        <v>1.8120124084230582</v>
      </c>
      <c r="Y54">
        <v>34880</v>
      </c>
      <c r="Z54" s="25">
        <f t="shared" si="47"/>
        <v>14.400545168718182</v>
      </c>
      <c r="AA54" s="25">
        <f t="shared" si="28"/>
        <v>2.4148654433595595</v>
      </c>
      <c r="AB54">
        <f t="shared" si="35"/>
        <v>86949</v>
      </c>
      <c r="AC54" s="12">
        <f t="shared" si="48"/>
        <v>6.6733016898732345</v>
      </c>
      <c r="AD54">
        <v>91.1</v>
      </c>
      <c r="AE54" s="12">
        <f t="shared" si="49"/>
        <v>-0.32876741941922916</v>
      </c>
      <c r="AF54" s="3">
        <v>81</v>
      </c>
      <c r="AG54" s="12">
        <f t="shared" si="50"/>
        <v>-1.4706147389695445</v>
      </c>
      <c r="AH54" s="48">
        <v>545535</v>
      </c>
      <c r="AI54" s="50">
        <f t="shared" si="51"/>
        <v>0.64585285711213913</v>
      </c>
      <c r="AJ54" s="48">
        <f t="shared" si="52"/>
        <v>839379.56112925545</v>
      </c>
      <c r="AK54" s="50">
        <f t="shared" si="53"/>
        <v>-1.3990841906885265</v>
      </c>
      <c r="AL54" s="5">
        <v>47.5</v>
      </c>
      <c r="AM54" s="3">
        <v>47.735720000000001</v>
      </c>
      <c r="AN54" s="15">
        <f t="shared" si="54"/>
        <v>3.0630448393936582</v>
      </c>
      <c r="AO54" s="7">
        <v>45.458910000000003</v>
      </c>
      <c r="AP54" s="34">
        <f t="shared" si="36"/>
        <v>45.458909999999996</v>
      </c>
      <c r="AQ54" s="14">
        <f t="shared" si="55"/>
        <v>1.2586214179089783</v>
      </c>
      <c r="AR54" s="3">
        <v>47.88344</v>
      </c>
      <c r="AS54" s="3">
        <v>47.516779999999997</v>
      </c>
      <c r="AT54" s="12">
        <f t="shared" si="56"/>
        <v>2.0606607551878042</v>
      </c>
      <c r="AU54">
        <v>459114</v>
      </c>
      <c r="AV54" s="27">
        <f t="shared" si="57"/>
        <v>2.9587401212069153</v>
      </c>
      <c r="AW54">
        <v>354309</v>
      </c>
      <c r="AX54">
        <f t="shared" si="37"/>
        <v>77.172336282491926</v>
      </c>
      <c r="AY54" s="14">
        <f t="shared" si="58"/>
        <v>2.0505016921601005</v>
      </c>
      <c r="AZ54">
        <v>689075</v>
      </c>
      <c r="BA54" s="14">
        <f t="shared" si="27"/>
        <v>5.5458942569803327</v>
      </c>
      <c r="BB54" s="6">
        <v>13.5</v>
      </c>
      <c r="BC54" s="12">
        <f t="shared" si="38"/>
        <v>3.3192967355763963</v>
      </c>
      <c r="BD54" s="35">
        <v>77.75667</v>
      </c>
      <c r="BE54" s="55">
        <v>78.132379999999998</v>
      </c>
      <c r="BF54" s="11">
        <f t="shared" si="29"/>
        <v>-9.5069271584936388</v>
      </c>
      <c r="BG54" s="30">
        <v>93.333330000000004</v>
      </c>
      <c r="BH54" s="48">
        <v>93.800130951088704</v>
      </c>
      <c r="BI54" s="11">
        <f t="shared" si="30"/>
        <v>-8.7436964966850717</v>
      </c>
      <c r="BM54">
        <v>2104.2126612841698</v>
      </c>
      <c r="BN54" s="72">
        <f t="shared" si="31"/>
        <v>2104212.6612841696</v>
      </c>
      <c r="BO54">
        <v>2107049</v>
      </c>
    </row>
    <row r="55" spans="1:67" x14ac:dyDescent="0.25">
      <c r="A55" t="s">
        <v>52</v>
      </c>
      <c r="B55" s="6">
        <v>2126547</v>
      </c>
      <c r="C55" s="12">
        <f t="shared" si="39"/>
        <v>0.92111471473259598</v>
      </c>
      <c r="D55">
        <v>1292589</v>
      </c>
      <c r="E55">
        <f t="shared" si="32"/>
        <v>60.783467282876892</v>
      </c>
      <c r="F55" s="20">
        <f t="shared" si="40"/>
        <v>0.77713145984148468</v>
      </c>
      <c r="G55">
        <v>1195085</v>
      </c>
      <c r="H55" s="12">
        <f t="shared" si="41"/>
        <v>0.30512956892057019</v>
      </c>
      <c r="I55">
        <v>778999</v>
      </c>
      <c r="J55">
        <f t="shared" si="33"/>
        <v>65.18356434897936</v>
      </c>
      <c r="K55" s="20">
        <f t="shared" si="42"/>
        <v>0.29332073166274952</v>
      </c>
      <c r="L55" s="7">
        <v>64.456029999999998</v>
      </c>
      <c r="M55" s="34">
        <f t="shared" si="34"/>
        <v>64.45602999999997</v>
      </c>
      <c r="N55" s="14">
        <f t="shared" si="43"/>
        <v>1.5551281279899243</v>
      </c>
      <c r="O55" s="33">
        <v>245835</v>
      </c>
      <c r="P55">
        <v>395738</v>
      </c>
      <c r="Q55" s="12">
        <f t="shared" si="44"/>
        <v>1.4415911413907523</v>
      </c>
      <c r="R55" s="43">
        <v>101879</v>
      </c>
      <c r="S55" s="45">
        <f t="shared" si="13"/>
        <v>0.41442024121870358</v>
      </c>
      <c r="T55" s="33">
        <v>145765</v>
      </c>
      <c r="U55">
        <v>225573</v>
      </c>
      <c r="V55" s="25">
        <f t="shared" si="45"/>
        <v>2.7423726274724558</v>
      </c>
      <c r="W55" s="6">
        <v>52787</v>
      </c>
      <c r="X55" s="25">
        <f t="shared" si="46"/>
        <v>1.3695186201889697</v>
      </c>
      <c r="Y55">
        <v>33259</v>
      </c>
      <c r="Z55" s="25">
        <f t="shared" si="47"/>
        <v>-4.7588191873511931</v>
      </c>
      <c r="AA55" s="25">
        <f t="shared" si="28"/>
        <v>1.6824577859805956</v>
      </c>
      <c r="AB55">
        <f t="shared" si="35"/>
        <v>86046</v>
      </c>
      <c r="AC55" s="12">
        <f t="shared" si="48"/>
        <v>-1.0439702896462677</v>
      </c>
      <c r="AD55">
        <v>91</v>
      </c>
      <c r="AE55" s="12">
        <f t="shared" si="49"/>
        <v>-0.10982977490625601</v>
      </c>
      <c r="AF55" s="3">
        <v>81.099999999999994</v>
      </c>
      <c r="AG55" s="12">
        <f t="shared" si="50"/>
        <v>0.12338064489281209</v>
      </c>
      <c r="AH55" s="48">
        <v>561857</v>
      </c>
      <c r="AI55" s="50">
        <f t="shared" si="51"/>
        <v>2.9480404582862718</v>
      </c>
      <c r="AJ55" s="48">
        <f t="shared" si="52"/>
        <v>861961.14866001112</v>
      </c>
      <c r="AK55" s="50">
        <f t="shared" si="53"/>
        <v>2.6547197266236111</v>
      </c>
      <c r="AL55" s="5">
        <v>48.8</v>
      </c>
      <c r="AM55" s="3">
        <v>48.228650000000002</v>
      </c>
      <c r="AN55" s="15">
        <f t="shared" si="54"/>
        <v>1.0273278203603908</v>
      </c>
      <c r="AO55" s="7">
        <v>46.020899999999997</v>
      </c>
      <c r="AP55" s="34">
        <f t="shared" si="36"/>
        <v>46.020899999999997</v>
      </c>
      <c r="AQ55" s="14">
        <f t="shared" si="55"/>
        <v>1.2286800116265706</v>
      </c>
      <c r="AR55" s="3">
        <v>47.301720000000003</v>
      </c>
      <c r="AS55" s="3">
        <v>48.047550000000001</v>
      </c>
      <c r="AT55" s="12">
        <f t="shared" si="56"/>
        <v>1.1108233746999208</v>
      </c>
      <c r="AU55">
        <v>458531</v>
      </c>
      <c r="AV55" s="27">
        <f t="shared" si="57"/>
        <v>-0.1270644047403735</v>
      </c>
      <c r="AW55">
        <v>321442</v>
      </c>
      <c r="AX55">
        <f t="shared" si="37"/>
        <v>70.102566674881302</v>
      </c>
      <c r="AY55" s="14">
        <f t="shared" si="58"/>
        <v>-9.6081646654654129</v>
      </c>
      <c r="AZ55">
        <v>661205</v>
      </c>
      <c r="BA55" s="14">
        <f t="shared" si="27"/>
        <v>-4.128619057354932</v>
      </c>
      <c r="BB55" s="6">
        <v>13.5</v>
      </c>
      <c r="BC55" s="12">
        <f t="shared" si="38"/>
        <v>3.3192967355763963</v>
      </c>
      <c r="BD55" s="35">
        <v>84.573329999999999</v>
      </c>
      <c r="BE55" s="55">
        <v>85.146429999999995</v>
      </c>
      <c r="BF55" s="11">
        <f t="shared" si="29"/>
        <v>-8.5967912621735643</v>
      </c>
      <c r="BG55" s="30">
        <v>103.59</v>
      </c>
      <c r="BH55" s="48">
        <v>104.183744230347</v>
      </c>
      <c r="BI55" s="11">
        <f t="shared" si="30"/>
        <v>-10.498985960397977</v>
      </c>
      <c r="BM55">
        <v>2123.59487374215</v>
      </c>
      <c r="BN55" s="72">
        <f t="shared" si="31"/>
        <v>2123594.8737421501</v>
      </c>
      <c r="BO55">
        <v>2126547</v>
      </c>
    </row>
    <row r="56" spans="1:67" x14ac:dyDescent="0.25">
      <c r="A56" t="s">
        <v>53</v>
      </c>
      <c r="B56" s="6">
        <v>2136932</v>
      </c>
      <c r="C56" s="12">
        <f t="shared" si="39"/>
        <v>0.48716180089698469</v>
      </c>
      <c r="D56">
        <v>1311882</v>
      </c>
      <c r="E56">
        <f t="shared" si="32"/>
        <v>61.390909958763309</v>
      </c>
      <c r="F56" s="20">
        <f t="shared" si="40"/>
        <v>0.99439456132177639</v>
      </c>
      <c r="G56">
        <v>1202034</v>
      </c>
      <c r="H56" s="12">
        <f t="shared" si="41"/>
        <v>0.57978093416632959</v>
      </c>
      <c r="I56">
        <v>795886</v>
      </c>
      <c r="J56">
        <f t="shared" si="33"/>
        <v>66.21160466342883</v>
      </c>
      <c r="K56" s="20">
        <f t="shared" si="42"/>
        <v>1.5648387993038249</v>
      </c>
      <c r="L56" s="7">
        <v>65.448570000000004</v>
      </c>
      <c r="M56" s="34">
        <f t="shared" si="34"/>
        <v>65.448569999999989</v>
      </c>
      <c r="N56" s="14">
        <f t="shared" si="43"/>
        <v>1.5281357469155488</v>
      </c>
      <c r="O56" s="33">
        <v>245184</v>
      </c>
      <c r="P56">
        <v>401090</v>
      </c>
      <c r="Q56" s="12">
        <f t="shared" si="44"/>
        <v>1.3433464898364278</v>
      </c>
      <c r="R56" s="43">
        <v>97082</v>
      </c>
      <c r="S56" s="45">
        <f t="shared" si="13"/>
        <v>0.3959556904202558</v>
      </c>
      <c r="T56" s="33">
        <v>151114</v>
      </c>
      <c r="U56">
        <v>232935</v>
      </c>
      <c r="V56" s="25">
        <f t="shared" si="45"/>
        <v>3.2115613078747884</v>
      </c>
      <c r="W56" s="6">
        <v>54977</v>
      </c>
      <c r="X56" s="25">
        <f t="shared" si="46"/>
        <v>4.0649967676065657</v>
      </c>
      <c r="Y56">
        <v>34578</v>
      </c>
      <c r="Z56" s="25">
        <f t="shared" si="47"/>
        <v>3.889223451531798</v>
      </c>
      <c r="AA56" s="25">
        <f t="shared" si="28"/>
        <v>3.4290840255726707</v>
      </c>
      <c r="AB56">
        <f t="shared" si="35"/>
        <v>89555</v>
      </c>
      <c r="AC56" s="12">
        <f t="shared" si="48"/>
        <v>3.9970924702091182</v>
      </c>
      <c r="AD56">
        <v>89</v>
      </c>
      <c r="AE56" s="12">
        <f t="shared" si="49"/>
        <v>-2.2223136784710107</v>
      </c>
      <c r="AF56" s="3">
        <v>83.8</v>
      </c>
      <c r="AG56" s="12">
        <f t="shared" si="50"/>
        <v>3.2750046366669672</v>
      </c>
      <c r="AH56" s="48">
        <v>574604</v>
      </c>
      <c r="AI56" s="50">
        <f t="shared" si="51"/>
        <v>2.2433738767757561</v>
      </c>
      <c r="AJ56" s="48">
        <f t="shared" si="52"/>
        <v>867829.74513435329</v>
      </c>
      <c r="AK56" s="50">
        <f t="shared" si="53"/>
        <v>0.67853507747202002</v>
      </c>
      <c r="AL56" s="5">
        <v>48.5</v>
      </c>
      <c r="AM56" s="3">
        <v>48.448079999999997</v>
      </c>
      <c r="AN56" s="15">
        <f t="shared" si="54"/>
        <v>0.4539466256492819</v>
      </c>
      <c r="AO56" s="7">
        <v>46.577120000000001</v>
      </c>
      <c r="AP56" s="34">
        <f t="shared" si="36"/>
        <v>46.577120000000008</v>
      </c>
      <c r="AQ56" s="14">
        <f t="shared" si="55"/>
        <v>1.201379230302857</v>
      </c>
      <c r="AR56" s="3">
        <v>47.938510000000001</v>
      </c>
      <c r="AS56" s="3">
        <v>47.766500000000001</v>
      </c>
      <c r="AT56" s="12">
        <f t="shared" si="56"/>
        <v>-0.58665885863526945</v>
      </c>
      <c r="AU56">
        <v>474049</v>
      </c>
      <c r="AV56" s="27">
        <f t="shared" si="57"/>
        <v>3.3282790691139041</v>
      </c>
      <c r="AW56">
        <v>321251</v>
      </c>
      <c r="AX56">
        <f t="shared" si="37"/>
        <v>67.767467076188325</v>
      </c>
      <c r="AY56" s="14">
        <f t="shared" si="58"/>
        <v>-3.3877164694350093</v>
      </c>
      <c r="AZ56">
        <v>660880</v>
      </c>
      <c r="BA56" s="14">
        <f t="shared" si="27"/>
        <v>-4.9164767249720853E-2</v>
      </c>
      <c r="BB56" s="6">
        <v>13.15385</v>
      </c>
      <c r="BC56" s="12">
        <f t="shared" si="38"/>
        <v>3.2355494645193876</v>
      </c>
      <c r="BD56" s="35">
        <v>88.49333</v>
      </c>
      <c r="BE56" s="55">
        <v>88.029200000000003</v>
      </c>
      <c r="BF56" s="11">
        <f t="shared" si="29"/>
        <v>-3.3296097403687774</v>
      </c>
      <c r="BG56" s="30">
        <v>108.33329999999999</v>
      </c>
      <c r="BH56" s="48">
        <v>107.798633014366</v>
      </c>
      <c r="BI56" s="11">
        <f t="shared" si="30"/>
        <v>-3.4108865954994627</v>
      </c>
      <c r="BM56">
        <v>2133.94021677501</v>
      </c>
      <c r="BN56" s="72">
        <f t="shared" si="31"/>
        <v>2133940.2167750099</v>
      </c>
      <c r="BO56">
        <v>2136932</v>
      </c>
    </row>
    <row r="57" spans="1:67" x14ac:dyDescent="0.25">
      <c r="A57" t="s">
        <v>54</v>
      </c>
      <c r="B57" s="6">
        <v>2148528</v>
      </c>
      <c r="C57" s="12">
        <f t="shared" si="39"/>
        <v>0.54118009742527562</v>
      </c>
      <c r="D57">
        <v>1334454</v>
      </c>
      <c r="E57">
        <f t="shared" si="32"/>
        <v>62.110151694555526</v>
      </c>
      <c r="F57" s="20">
        <f t="shared" si="40"/>
        <v>1.1647671002449123</v>
      </c>
      <c r="G57">
        <v>1214115</v>
      </c>
      <c r="H57" s="12">
        <f t="shared" si="41"/>
        <v>1.0000294419556965</v>
      </c>
      <c r="I57">
        <v>811029</v>
      </c>
      <c r="J57">
        <f t="shared" si="33"/>
        <v>66.800014825613715</v>
      </c>
      <c r="K57" s="20">
        <f t="shared" si="42"/>
        <v>0.88475578720199621</v>
      </c>
      <c r="L57" s="7">
        <v>66.439480000000003</v>
      </c>
      <c r="M57" s="34">
        <f t="shared" si="34"/>
        <v>66.439480000000017</v>
      </c>
      <c r="N57" s="14">
        <f t="shared" si="43"/>
        <v>1.5026814726264881</v>
      </c>
      <c r="O57" s="33">
        <v>254567</v>
      </c>
      <c r="P57">
        <v>406465</v>
      </c>
      <c r="Q57" s="12">
        <f t="shared" si="44"/>
        <v>1.3311983393293758</v>
      </c>
      <c r="R57" s="43">
        <v>99979</v>
      </c>
      <c r="S57" s="45">
        <f t="shared" si="13"/>
        <v>0.39274140010291986</v>
      </c>
      <c r="T57" s="33">
        <v>157244</v>
      </c>
      <c r="U57">
        <v>242507</v>
      </c>
      <c r="V57" s="25">
        <f t="shared" si="45"/>
        <v>4.0271131251042647</v>
      </c>
      <c r="W57" s="6">
        <v>56191</v>
      </c>
      <c r="X57" s="25">
        <f t="shared" si="46"/>
        <v>2.1841685774846908</v>
      </c>
      <c r="Y57">
        <v>33962</v>
      </c>
      <c r="Z57" s="25">
        <f t="shared" si="47"/>
        <v>-1.7975389158474187</v>
      </c>
      <c r="AA57" s="25">
        <f t="shared" si="28"/>
        <v>3.104881935924908</v>
      </c>
      <c r="AB57">
        <f t="shared" si="35"/>
        <v>90153</v>
      </c>
      <c r="AC57" s="12">
        <f t="shared" si="48"/>
        <v>0.66552652886251451</v>
      </c>
      <c r="AD57">
        <v>89.1</v>
      </c>
      <c r="AE57" s="12">
        <f t="shared" si="49"/>
        <v>0.11229647446242552</v>
      </c>
      <c r="AF57" s="3">
        <v>84.2</v>
      </c>
      <c r="AG57" s="12">
        <f t="shared" si="50"/>
        <v>0.4761913760244596</v>
      </c>
      <c r="AH57" s="48">
        <v>589788</v>
      </c>
      <c r="AI57" s="50">
        <f t="shared" si="51"/>
        <v>2.608204240885037</v>
      </c>
      <c r="AJ57" s="48">
        <f t="shared" si="52"/>
        <v>882915.97171001288</v>
      </c>
      <c r="AK57" s="50">
        <f t="shared" si="53"/>
        <v>1.7234484536828631</v>
      </c>
      <c r="AL57" s="5">
        <v>48.1</v>
      </c>
      <c r="AM57" s="3">
        <v>48.483400000000003</v>
      </c>
      <c r="AN57" s="15">
        <f t="shared" si="54"/>
        <v>7.287622465517174E-2</v>
      </c>
      <c r="AO57" s="7">
        <v>47.129770000000001</v>
      </c>
      <c r="AP57" s="34">
        <f t="shared" si="36"/>
        <v>47.129770000000001</v>
      </c>
      <c r="AQ57" s="14">
        <f t="shared" si="55"/>
        <v>1.1795427371421141</v>
      </c>
      <c r="AR57" s="3">
        <v>48.013779999999997</v>
      </c>
      <c r="AS57" s="3">
        <v>47.795679999999997</v>
      </c>
      <c r="AT57" s="12">
        <f t="shared" si="56"/>
        <v>6.10701867766128E-2</v>
      </c>
      <c r="AU57">
        <v>493493</v>
      </c>
      <c r="AV57" s="27">
        <f t="shared" si="57"/>
        <v>4.0197982496152918</v>
      </c>
      <c r="AW57">
        <v>326350</v>
      </c>
      <c r="AX57">
        <f t="shared" si="37"/>
        <v>66.130623939954575</v>
      </c>
      <c r="AY57" s="14">
        <f t="shared" si="58"/>
        <v>-2.4450306459978144</v>
      </c>
      <c r="AZ57">
        <v>685616</v>
      </c>
      <c r="BA57" s="14">
        <f t="shared" si="27"/>
        <v>3.6745423979882119</v>
      </c>
      <c r="BB57" s="6">
        <v>11.23077</v>
      </c>
      <c r="BC57" s="12">
        <f t="shared" si="38"/>
        <v>2.7689993999902933</v>
      </c>
      <c r="BD57" s="35">
        <v>92.953329999999994</v>
      </c>
      <c r="BE57" s="55">
        <v>92.690100000000001</v>
      </c>
      <c r="BF57" s="11">
        <f t="shared" si="29"/>
        <v>-5.1593093131646839</v>
      </c>
      <c r="BG57" s="30">
        <v>113.69</v>
      </c>
      <c r="BH57" s="48">
        <v>113.470576915138</v>
      </c>
      <c r="BI57" s="11">
        <f t="shared" si="30"/>
        <v>-5.1278591449374744</v>
      </c>
      <c r="BM57">
        <v>2145.48867651008</v>
      </c>
      <c r="BN57" s="72">
        <f t="shared" si="31"/>
        <v>2145488.6765100802</v>
      </c>
      <c r="BO57">
        <v>2148528</v>
      </c>
    </row>
    <row r="58" spans="1:67" x14ac:dyDescent="0.25">
      <c r="A58" t="s">
        <v>55</v>
      </c>
      <c r="B58" s="6">
        <v>2160922</v>
      </c>
      <c r="C58" s="12">
        <f t="shared" si="39"/>
        <v>0.57520259764469728</v>
      </c>
      <c r="D58">
        <v>1364139</v>
      </c>
      <c r="E58">
        <f t="shared" si="32"/>
        <v>63.127637184498099</v>
      </c>
      <c r="F58" s="20">
        <f t="shared" si="40"/>
        <v>1.6249214981647775</v>
      </c>
      <c r="G58">
        <v>1234730</v>
      </c>
      <c r="H58" s="12">
        <f t="shared" si="41"/>
        <v>1.6836906374351202</v>
      </c>
      <c r="I58">
        <v>825270</v>
      </c>
      <c r="J58">
        <f t="shared" si="33"/>
        <v>66.838094158237027</v>
      </c>
      <c r="K58" s="20">
        <f t="shared" si="42"/>
        <v>5.6988734640839311E-2</v>
      </c>
      <c r="L58" s="7">
        <v>67.429659999999998</v>
      </c>
      <c r="M58" s="34">
        <f t="shared" si="34"/>
        <v>67.429659999999984</v>
      </c>
      <c r="N58" s="14">
        <f t="shared" si="43"/>
        <v>1.4793522363733658</v>
      </c>
      <c r="O58" s="33">
        <v>265066</v>
      </c>
      <c r="P58">
        <v>412398</v>
      </c>
      <c r="Q58" s="12">
        <f t="shared" si="44"/>
        <v>1.4491078050557604</v>
      </c>
      <c r="R58" s="43">
        <v>107556</v>
      </c>
      <c r="S58" s="45">
        <f t="shared" si="13"/>
        <v>0.40577063825613241</v>
      </c>
      <c r="T58" s="33">
        <v>159413</v>
      </c>
      <c r="U58">
        <v>245590</v>
      </c>
      <c r="V58" s="25">
        <f t="shared" si="45"/>
        <v>1.2632902891359876</v>
      </c>
      <c r="W58" s="6">
        <v>55159</v>
      </c>
      <c r="X58" s="25">
        <f t="shared" si="46"/>
        <v>-1.8536678045011357</v>
      </c>
      <c r="Y58">
        <v>42425</v>
      </c>
      <c r="Z58" s="25">
        <f t="shared" si="47"/>
        <v>22.249555859617942</v>
      </c>
      <c r="AA58" s="25">
        <f t="shared" si="28"/>
        <v>3.1116659805910274</v>
      </c>
      <c r="AB58">
        <f t="shared" si="35"/>
        <v>97584</v>
      </c>
      <c r="AC58" s="12">
        <f t="shared" si="48"/>
        <v>7.9205318588254414</v>
      </c>
      <c r="AD58">
        <v>89.7</v>
      </c>
      <c r="AE58" s="12">
        <f t="shared" si="49"/>
        <v>0.67114345879861759</v>
      </c>
      <c r="AF58" s="3">
        <v>83.2</v>
      </c>
      <c r="AG58" s="12">
        <f t="shared" si="50"/>
        <v>-1.194757342111874</v>
      </c>
      <c r="AH58" s="48">
        <v>602859</v>
      </c>
      <c r="AI58" s="50">
        <f t="shared" si="51"/>
        <v>2.192018824448283</v>
      </c>
      <c r="AJ58" s="48">
        <f t="shared" si="52"/>
        <v>901969.1653277108</v>
      </c>
      <c r="AK58" s="50">
        <f t="shared" si="53"/>
        <v>2.1350300898076213</v>
      </c>
      <c r="AL58" s="5">
        <v>47.9</v>
      </c>
      <c r="AM58" s="3">
        <v>48.113239999999998</v>
      </c>
      <c r="AN58" s="15">
        <f t="shared" si="54"/>
        <v>-0.76640722051992682</v>
      </c>
      <c r="AO58" s="7">
        <v>47.682220000000001</v>
      </c>
      <c r="AP58" s="34">
        <f t="shared" si="36"/>
        <v>47.682220000000001</v>
      </c>
      <c r="AQ58" s="14">
        <f t="shared" si="55"/>
        <v>1.1653721270965534</v>
      </c>
      <c r="AR58" s="3">
        <v>48.04795</v>
      </c>
      <c r="AS58" s="3">
        <v>47.66075</v>
      </c>
      <c r="AT58" s="12">
        <f t="shared" si="56"/>
        <v>-0.28270508307466358</v>
      </c>
      <c r="AU58">
        <v>510644</v>
      </c>
      <c r="AV58" s="27">
        <f t="shared" si="57"/>
        <v>3.4163999848571436</v>
      </c>
      <c r="AW58">
        <v>331097</v>
      </c>
      <c r="AX58">
        <f t="shared" si="37"/>
        <v>64.839105129992717</v>
      </c>
      <c r="AY58" s="14">
        <f t="shared" si="58"/>
        <v>-1.9723041124379392</v>
      </c>
      <c r="AZ58">
        <v>671032</v>
      </c>
      <c r="BA58" s="14">
        <f t="shared" si="27"/>
        <v>-2.1500878384680178</v>
      </c>
      <c r="BB58" s="6">
        <v>8.6153849999999998</v>
      </c>
      <c r="BC58" s="12">
        <f t="shared" si="38"/>
        <v>2.1309787528016031</v>
      </c>
      <c r="BD58" s="35">
        <v>96.663330000000002</v>
      </c>
      <c r="BE58" s="55">
        <v>96.940640000000002</v>
      </c>
      <c r="BF58" s="11">
        <f t="shared" si="29"/>
        <v>-4.4837161665112646</v>
      </c>
      <c r="BG58" s="30">
        <v>119.9967</v>
      </c>
      <c r="BH58" s="48">
        <v>120.370743818867</v>
      </c>
      <c r="BI58" s="11">
        <f t="shared" si="30"/>
        <v>-5.9032942723246329</v>
      </c>
      <c r="BM58">
        <v>2157.8295831171599</v>
      </c>
      <c r="BN58" s="72">
        <f t="shared" si="31"/>
        <v>2157829.58311716</v>
      </c>
      <c r="BO58">
        <v>2160922</v>
      </c>
    </row>
    <row r="59" spans="1:67" x14ac:dyDescent="0.25">
      <c r="A59" t="s">
        <v>56</v>
      </c>
      <c r="B59" s="6">
        <v>2193636</v>
      </c>
      <c r="C59" s="12">
        <f t="shared" si="39"/>
        <v>1.5025458597213159</v>
      </c>
      <c r="D59">
        <v>1421292</v>
      </c>
      <c r="E59">
        <f t="shared" si="32"/>
        <v>64.791606264667436</v>
      </c>
      <c r="F59" s="20">
        <f t="shared" si="40"/>
        <v>2.6017398112399448</v>
      </c>
      <c r="G59">
        <v>1251374</v>
      </c>
      <c r="H59" s="12">
        <f t="shared" si="41"/>
        <v>1.3389824939663342</v>
      </c>
      <c r="I59">
        <v>877178</v>
      </c>
      <c r="J59">
        <f t="shared" si="33"/>
        <v>70.097189169664702</v>
      </c>
      <c r="K59" s="20">
        <f t="shared" si="42"/>
        <v>4.7609505970289234</v>
      </c>
      <c r="L59" s="7">
        <v>68.420259999999999</v>
      </c>
      <c r="M59" s="34">
        <f t="shared" ref="M59:M90" si="59">EXP(N59/100+LN(M58))</f>
        <v>68.420259999999999</v>
      </c>
      <c r="N59" s="14">
        <f t="shared" si="43"/>
        <v>1.4583999132976366</v>
      </c>
      <c r="O59" s="33">
        <v>271584</v>
      </c>
      <c r="P59">
        <v>417296</v>
      </c>
      <c r="Q59" s="12">
        <f t="shared" si="44"/>
        <v>1.1806899650899538</v>
      </c>
      <c r="R59" s="43">
        <v>108914</v>
      </c>
      <c r="S59" s="45">
        <f t="shared" si="13"/>
        <v>0.40103246141157062</v>
      </c>
      <c r="T59" s="33">
        <v>166808</v>
      </c>
      <c r="U59">
        <v>257048</v>
      </c>
      <c r="V59" s="25">
        <f t="shared" si="45"/>
        <v>4.5599359052145516</v>
      </c>
      <c r="W59" s="6">
        <v>55282</v>
      </c>
      <c r="X59" s="25">
        <f t="shared" si="46"/>
        <v>0.22274345733030998</v>
      </c>
      <c r="Y59">
        <v>41284</v>
      </c>
      <c r="Z59" s="25">
        <f t="shared" si="47"/>
        <v>-2.7262795416602259</v>
      </c>
      <c r="AA59" s="25">
        <f t="shared" si="28"/>
        <v>2.9968315571597515</v>
      </c>
      <c r="AB59">
        <f t="shared" si="35"/>
        <v>96566</v>
      </c>
      <c r="AC59" s="12">
        <f t="shared" si="48"/>
        <v>-1.0486833164211617</v>
      </c>
      <c r="AD59">
        <v>90.8</v>
      </c>
      <c r="AE59" s="12">
        <f t="shared" si="49"/>
        <v>1.2188516542497752</v>
      </c>
      <c r="AF59" s="3">
        <v>84</v>
      </c>
      <c r="AG59" s="12">
        <f t="shared" si="50"/>
        <v>0.95694510161505875</v>
      </c>
      <c r="AH59" s="48">
        <v>618654</v>
      </c>
      <c r="AI59" s="50">
        <f t="shared" si="51"/>
        <v>2.5862811791787621</v>
      </c>
      <c r="AJ59" s="48">
        <f t="shared" si="52"/>
        <v>882566.05910772958</v>
      </c>
      <c r="AK59" s="50">
        <f t="shared" si="53"/>
        <v>-2.1746694178501613</v>
      </c>
      <c r="AL59" s="5">
        <v>49.1</v>
      </c>
      <c r="AM59" s="3">
        <v>48.551639999999999</v>
      </c>
      <c r="AN59" s="15">
        <f t="shared" si="54"/>
        <v>0.90705746655403985</v>
      </c>
      <c r="AO59" s="7">
        <v>48.238619999999997</v>
      </c>
      <c r="AP59" s="34">
        <f t="shared" ref="AP59:AP90" si="60">EXP(AQ59/100+LN(AP58))</f>
        <v>48.238619999999997</v>
      </c>
      <c r="AQ59" s="14">
        <f t="shared" si="55"/>
        <v>1.1601362968691742</v>
      </c>
      <c r="AR59" s="3">
        <v>47.314129999999999</v>
      </c>
      <c r="AS59" s="3">
        <v>48.121929999999999</v>
      </c>
      <c r="AT59" s="12">
        <f t="shared" si="56"/>
        <v>0.96297903519286798</v>
      </c>
      <c r="AU59">
        <v>518451</v>
      </c>
      <c r="AV59" s="27">
        <f t="shared" si="57"/>
        <v>1.5172845604391583</v>
      </c>
      <c r="AW59">
        <v>337180</v>
      </c>
      <c r="AX59">
        <f t="shared" si="37"/>
        <v>65.036040050072231</v>
      </c>
      <c r="AY59" s="14">
        <f t="shared" si="58"/>
        <v>0.30326829778450914</v>
      </c>
      <c r="AZ59">
        <v>646612</v>
      </c>
      <c r="BA59" s="14">
        <f t="shared" si="27"/>
        <v>-3.7070402116038181</v>
      </c>
      <c r="BB59" s="6">
        <v>8</v>
      </c>
      <c r="BC59" s="12">
        <f t="shared" si="38"/>
        <v>1.9802627296179729</v>
      </c>
      <c r="BD59" s="35">
        <v>92.033330000000007</v>
      </c>
      <c r="BE59" s="55">
        <v>92.182869999999994</v>
      </c>
      <c r="BF59" s="11">
        <f t="shared" si="29"/>
        <v>5.0324510873234196</v>
      </c>
      <c r="BG59" s="30">
        <v>115.15</v>
      </c>
      <c r="BH59" s="48">
        <v>115.14453532986199</v>
      </c>
      <c r="BI59" s="11">
        <f t="shared" si="30"/>
        <v>4.4388343639636396</v>
      </c>
      <c r="BM59">
        <v>2190.2519621841402</v>
      </c>
      <c r="BN59" s="72">
        <f t="shared" si="31"/>
        <v>2190251.96218414</v>
      </c>
      <c r="BO59">
        <v>2193636</v>
      </c>
    </row>
    <row r="60" spans="1:67" x14ac:dyDescent="0.25">
      <c r="A60" t="s">
        <v>57</v>
      </c>
      <c r="B60" s="6">
        <v>2224290</v>
      </c>
      <c r="C60" s="12">
        <f t="shared" si="39"/>
        <v>1.3877322501208766</v>
      </c>
      <c r="D60">
        <v>1457361</v>
      </c>
      <c r="E60">
        <f t="shared" si="32"/>
        <v>65.520278380966516</v>
      </c>
      <c r="F60" s="20">
        <f t="shared" si="40"/>
        <v>1.1183626314089423</v>
      </c>
      <c r="G60">
        <v>1276166</v>
      </c>
      <c r="H60" s="12">
        <f t="shared" si="41"/>
        <v>1.9618122868763521</v>
      </c>
      <c r="I60">
        <v>906101</v>
      </c>
      <c r="J60">
        <f t="shared" si="33"/>
        <v>71.001813243731618</v>
      </c>
      <c r="K60" s="20">
        <f t="shared" si="42"/>
        <v>1.2822719559719253</v>
      </c>
      <c r="L60" s="7">
        <v>69.412049999999994</v>
      </c>
      <c r="M60" s="34">
        <f t="shared" si="59"/>
        <v>69.37794208506115</v>
      </c>
      <c r="N60" s="14">
        <v>1.39</v>
      </c>
      <c r="O60" s="33">
        <v>280304</v>
      </c>
      <c r="P60">
        <v>422470</v>
      </c>
      <c r="Q60" s="12">
        <f t="shared" si="44"/>
        <v>1.2322636237607654</v>
      </c>
      <c r="R60" s="43">
        <v>118094</v>
      </c>
      <c r="S60" s="45">
        <f t="shared" si="13"/>
        <v>0.42130686683029855</v>
      </c>
      <c r="T60" s="33">
        <v>174722</v>
      </c>
      <c r="U60">
        <v>266577</v>
      </c>
      <c r="V60" s="25">
        <f t="shared" si="45"/>
        <v>3.6400294571299341</v>
      </c>
      <c r="W60" s="6">
        <v>56960</v>
      </c>
      <c r="X60" s="25">
        <f t="shared" si="46"/>
        <v>2.9901908848692926</v>
      </c>
      <c r="Y60">
        <v>37320</v>
      </c>
      <c r="Z60" s="25">
        <f t="shared" si="47"/>
        <v>-10.094563972454473</v>
      </c>
      <c r="AA60" s="25">
        <f t="shared" si="28"/>
        <v>2.0275835232329342</v>
      </c>
      <c r="AB60">
        <f t="shared" si="35"/>
        <v>94280</v>
      </c>
      <c r="AC60" s="12">
        <f t="shared" si="48"/>
        <v>-2.3957634321957855</v>
      </c>
      <c r="AD60">
        <v>91.5</v>
      </c>
      <c r="AE60" s="12">
        <f t="shared" si="49"/>
        <v>0.76796866742281367</v>
      </c>
      <c r="AF60" s="3">
        <v>86.2</v>
      </c>
      <c r="AG60" s="12">
        <f t="shared" si="50"/>
        <v>2.5853378826334428</v>
      </c>
      <c r="AH60" s="48">
        <v>628682</v>
      </c>
      <c r="AI60" s="50">
        <f t="shared" si="51"/>
        <v>1.6079414141252357</v>
      </c>
      <c r="AJ60" s="48">
        <f t="shared" si="52"/>
        <v>885444.992569261</v>
      </c>
      <c r="AK60" s="50">
        <f t="shared" si="53"/>
        <v>0.32566945815322157</v>
      </c>
      <c r="AL60" s="5">
        <v>48.8</v>
      </c>
      <c r="AM60" s="3">
        <v>48.793509999999998</v>
      </c>
      <c r="AN60" s="15">
        <f t="shared" si="54"/>
        <v>0.49693384361622073</v>
      </c>
      <c r="AO60" s="7">
        <v>48.803429999999999</v>
      </c>
      <c r="AP60" s="34">
        <f t="shared" si="60"/>
        <v>48.790242546271671</v>
      </c>
      <c r="AQ60" s="14">
        <v>1.1370400000000001</v>
      </c>
      <c r="AR60" s="3">
        <v>48.781529999999997</v>
      </c>
      <c r="AS60" s="3">
        <v>48.623539999999998</v>
      </c>
      <c r="AT60" s="12">
        <f t="shared" si="56"/>
        <v>1.0369777415542458</v>
      </c>
      <c r="AU60">
        <v>558663</v>
      </c>
      <c r="AV60" s="27">
        <f t="shared" si="57"/>
        <v>7.4700909277821026</v>
      </c>
      <c r="AW60">
        <v>384038</v>
      </c>
      <c r="AX60">
        <f t="shared" si="37"/>
        <v>68.742336614381117</v>
      </c>
      <c r="AY60" s="14">
        <f t="shared" si="58"/>
        <v>5.5423684359531933</v>
      </c>
      <c r="AZ60">
        <v>677143</v>
      </c>
      <c r="BA60" s="14">
        <f t="shared" si="27"/>
        <v>4.6136052870837219</v>
      </c>
      <c r="BB60" s="6">
        <v>8</v>
      </c>
      <c r="BC60" s="12">
        <f t="shared" si="38"/>
        <v>1.9802627296179729</v>
      </c>
      <c r="BD60" s="35">
        <v>96.773330000000001</v>
      </c>
      <c r="BE60" s="55">
        <v>96.491110000000006</v>
      </c>
      <c r="BF60" s="11">
        <f t="shared" si="29"/>
        <v>-4.567655820482841</v>
      </c>
      <c r="BG60" s="30">
        <v>121.0367</v>
      </c>
      <c r="BH60" s="48">
        <v>120.66498141794899</v>
      </c>
      <c r="BI60" s="11">
        <f t="shared" si="30"/>
        <v>-4.682978874033239</v>
      </c>
      <c r="BM60">
        <v>2220.6467950196302</v>
      </c>
      <c r="BN60" s="72">
        <f t="shared" si="31"/>
        <v>2220646.7950196303</v>
      </c>
      <c r="BO60">
        <v>2224290</v>
      </c>
    </row>
    <row r="61" spans="1:67" x14ac:dyDescent="0.25">
      <c r="A61" t="s">
        <v>58</v>
      </c>
      <c r="B61" s="6">
        <v>2260660</v>
      </c>
      <c r="C61" s="12">
        <f t="shared" si="39"/>
        <v>1.6219042477375822</v>
      </c>
      <c r="D61">
        <v>1489773</v>
      </c>
      <c r="E61">
        <f t="shared" si="32"/>
        <v>65.899914184353236</v>
      </c>
      <c r="F61" s="20">
        <f t="shared" si="40"/>
        <v>0.57774509679573427</v>
      </c>
      <c r="G61">
        <v>1300327</v>
      </c>
      <c r="H61" s="12">
        <f t="shared" si="41"/>
        <v>1.8755500793545821</v>
      </c>
      <c r="I61">
        <v>920904</v>
      </c>
      <c r="J61">
        <f t="shared" si="33"/>
        <v>70.820955036694613</v>
      </c>
      <c r="K61" s="20">
        <f t="shared" si="42"/>
        <v>-0.25504833570737517</v>
      </c>
      <c r="L61" s="7">
        <v>70.406850000000006</v>
      </c>
      <c r="M61" s="34">
        <f t="shared" si="59"/>
        <v>70.250609167567049</v>
      </c>
      <c r="N61" s="14">
        <v>1.25</v>
      </c>
      <c r="O61" s="33">
        <v>283798</v>
      </c>
      <c r="P61">
        <v>427649</v>
      </c>
      <c r="Q61" s="12">
        <f t="shared" si="44"/>
        <v>1.2184327304218812</v>
      </c>
      <c r="R61" s="43">
        <v>119510</v>
      </c>
      <c r="S61" s="45">
        <f t="shared" si="13"/>
        <v>0.42110938061579012</v>
      </c>
      <c r="T61" s="33">
        <v>182655</v>
      </c>
      <c r="U61">
        <v>275996</v>
      </c>
      <c r="V61" s="25">
        <f t="shared" si="45"/>
        <v>3.472324040339636</v>
      </c>
      <c r="W61" s="6">
        <v>61138</v>
      </c>
      <c r="X61" s="25">
        <f t="shared" si="46"/>
        <v>7.0784337014963228</v>
      </c>
      <c r="Y61">
        <v>38710</v>
      </c>
      <c r="Z61" s="25">
        <f t="shared" si="47"/>
        <v>3.6568588610414565</v>
      </c>
      <c r="AA61" s="25">
        <f t="shared" si="28"/>
        <v>4.0692405708476542</v>
      </c>
      <c r="AB61">
        <f t="shared" si="35"/>
        <v>99848</v>
      </c>
      <c r="AC61" s="12">
        <f t="shared" si="48"/>
        <v>5.7379951548220731</v>
      </c>
      <c r="AD61">
        <v>92.9</v>
      </c>
      <c r="AE61" s="12">
        <f t="shared" si="49"/>
        <v>1.5184673538317206</v>
      </c>
      <c r="AF61" s="3">
        <v>85.5</v>
      </c>
      <c r="AG61" s="12">
        <f t="shared" si="50"/>
        <v>-0.81538017269329188</v>
      </c>
      <c r="AH61" s="48">
        <v>642473</v>
      </c>
      <c r="AI61" s="50">
        <f t="shared" si="51"/>
        <v>2.1699228068307264</v>
      </c>
      <c r="AJ61" s="48">
        <f t="shared" si="52"/>
        <v>907179.23765235022</v>
      </c>
      <c r="AK61" s="50">
        <f t="shared" si="53"/>
        <v>2.4249711425380127</v>
      </c>
      <c r="AL61" s="5">
        <v>48.7</v>
      </c>
      <c r="AM61" s="3">
        <v>49.031440000000003</v>
      </c>
      <c r="AN61" s="15">
        <f t="shared" si="54"/>
        <v>0.48644127938377579</v>
      </c>
      <c r="AO61" s="7">
        <v>49.381259999999997</v>
      </c>
      <c r="AP61" s="34">
        <f t="shared" si="60"/>
        <v>49.339764843325682</v>
      </c>
      <c r="AQ61" s="14">
        <v>1.1200000000000001</v>
      </c>
      <c r="AR61" s="3">
        <v>49.109870000000001</v>
      </c>
      <c r="AS61" s="3">
        <v>48.808880000000002</v>
      </c>
      <c r="AT61" s="12">
        <f t="shared" si="56"/>
        <v>0.38044877373022423</v>
      </c>
      <c r="AU61">
        <v>567686</v>
      </c>
      <c r="AV61" s="27">
        <f t="shared" si="57"/>
        <v>1.6022019853584979</v>
      </c>
      <c r="AW61">
        <v>384309</v>
      </c>
      <c r="AX61">
        <f t="shared" si="37"/>
        <v>67.697459511067734</v>
      </c>
      <c r="AY61" s="14">
        <f t="shared" si="58"/>
        <v>-1.5316609378271728</v>
      </c>
      <c r="AZ61">
        <v>695603</v>
      </c>
      <c r="BA61" s="14">
        <f t="shared" si="27"/>
        <v>2.6896618690038565</v>
      </c>
      <c r="BB61" s="6">
        <v>7.7307689999999996</v>
      </c>
      <c r="BC61" s="12">
        <f t="shared" si="38"/>
        <v>1.9142529577649201</v>
      </c>
      <c r="BD61" s="35">
        <v>98.86</v>
      </c>
      <c r="BE61" s="55">
        <v>99.066339999999997</v>
      </c>
      <c r="BF61" s="11">
        <f t="shared" si="29"/>
        <v>-2.6338846978358532</v>
      </c>
      <c r="BG61" s="30">
        <v>124.22</v>
      </c>
      <c r="BH61" s="48">
        <v>124.728532480927</v>
      </c>
      <c r="BI61" s="11">
        <f t="shared" si="30"/>
        <v>-3.3121678591656156</v>
      </c>
      <c r="BM61">
        <v>2256.6635597211298</v>
      </c>
      <c r="BN61" s="72">
        <f t="shared" si="31"/>
        <v>2256663.5597211299</v>
      </c>
      <c r="BO61">
        <v>2260660</v>
      </c>
    </row>
    <row r="62" spans="1:67" x14ac:dyDescent="0.25">
      <c r="A62" t="s">
        <v>59</v>
      </c>
      <c r="B62" s="6">
        <v>2284801</v>
      </c>
      <c r="C62" s="12">
        <f t="shared" si="39"/>
        <v>1.0622124789716025</v>
      </c>
      <c r="D62">
        <v>1538066</v>
      </c>
      <c r="E62">
        <f t="shared" si="32"/>
        <v>67.3172849626729</v>
      </c>
      <c r="F62" s="20">
        <f t="shared" si="40"/>
        <v>2.1279898889076776</v>
      </c>
      <c r="G62">
        <v>1320508</v>
      </c>
      <c r="H62" s="12">
        <f t="shared" si="41"/>
        <v>1.5400739749409809</v>
      </c>
      <c r="I62">
        <v>949961</v>
      </c>
      <c r="J62">
        <f t="shared" si="33"/>
        <v>71.939056787236424</v>
      </c>
      <c r="K62" s="20">
        <f t="shared" si="42"/>
        <v>1.5664395076091964</v>
      </c>
      <c r="L62" s="7">
        <v>71.407470000000004</v>
      </c>
      <c r="M62" s="34">
        <f t="shared" si="59"/>
        <v>71.098694814455811</v>
      </c>
      <c r="N62" s="14">
        <v>1.2</v>
      </c>
      <c r="O62" s="33">
        <v>295854</v>
      </c>
      <c r="P62">
        <v>432893</v>
      </c>
      <c r="Q62" s="12">
        <f t="shared" si="44"/>
        <v>1.2187818637780623</v>
      </c>
      <c r="R62" s="43">
        <v>119874</v>
      </c>
      <c r="S62" s="45">
        <f t="shared" si="13"/>
        <v>0.40517958182076297</v>
      </c>
      <c r="T62" s="33">
        <v>190023</v>
      </c>
      <c r="U62">
        <v>286471</v>
      </c>
      <c r="V62" s="25">
        <f t="shared" si="45"/>
        <v>3.7250936532542411</v>
      </c>
      <c r="W62" s="6">
        <v>64317</v>
      </c>
      <c r="X62" s="25">
        <f t="shared" si="46"/>
        <v>5.0690377873220172</v>
      </c>
      <c r="Y62">
        <v>37943</v>
      </c>
      <c r="Z62" s="25">
        <f t="shared" si="47"/>
        <v>-2.0012930989437905</v>
      </c>
      <c r="AA62" s="25">
        <f t="shared" si="28"/>
        <v>3.3713424020268334</v>
      </c>
      <c r="AB62">
        <f t="shared" si="35"/>
        <v>102260</v>
      </c>
      <c r="AC62" s="12">
        <f t="shared" si="48"/>
        <v>2.3869560035700843</v>
      </c>
      <c r="AD62">
        <v>93.8</v>
      </c>
      <c r="AE62" s="12">
        <f t="shared" si="49"/>
        <v>0.96412101923855076</v>
      </c>
      <c r="AF62" s="3">
        <v>86.6</v>
      </c>
      <c r="AG62" s="12">
        <f t="shared" si="50"/>
        <v>1.2783439625674298</v>
      </c>
      <c r="AH62" s="48">
        <v>673755</v>
      </c>
      <c r="AI62" s="50">
        <f t="shared" si="51"/>
        <v>4.7541750805882188</v>
      </c>
      <c r="AJ62" s="48">
        <f t="shared" si="52"/>
        <v>936563.5721255925</v>
      </c>
      <c r="AK62" s="50">
        <f t="shared" si="53"/>
        <v>3.1877355729790224</v>
      </c>
      <c r="AL62" s="5">
        <v>49.3</v>
      </c>
      <c r="AM62" s="3">
        <v>49.490430000000003</v>
      </c>
      <c r="AN62" s="15">
        <f t="shared" si="54"/>
        <v>0.93175925445465602</v>
      </c>
      <c r="AO62" s="7">
        <v>49.976709999999997</v>
      </c>
      <c r="AP62" s="34">
        <f t="shared" si="60"/>
        <v>49.895476385179478</v>
      </c>
      <c r="AQ62" s="14">
        <v>1.1200000000000001</v>
      </c>
      <c r="AR62" s="3">
        <v>50.009349999999998</v>
      </c>
      <c r="AS62" s="3">
        <v>49.601089999999999</v>
      </c>
      <c r="AT62" s="12">
        <f t="shared" si="56"/>
        <v>1.61005457776775</v>
      </c>
      <c r="AU62">
        <v>592266</v>
      </c>
      <c r="AV62" s="27">
        <f t="shared" si="57"/>
        <v>4.2387409332242498</v>
      </c>
      <c r="AW62">
        <v>407181</v>
      </c>
      <c r="AX62">
        <f t="shared" si="37"/>
        <v>68.749683419274447</v>
      </c>
      <c r="AY62" s="14">
        <f t="shared" si="58"/>
        <v>1.5423478197255314</v>
      </c>
      <c r="AZ62">
        <v>735273</v>
      </c>
      <c r="BA62" s="14">
        <f t="shared" si="27"/>
        <v>5.5462763527460268</v>
      </c>
      <c r="BB62" s="6">
        <v>7.5</v>
      </c>
      <c r="BC62" s="12">
        <f t="shared" si="38"/>
        <v>1.8576385572935457</v>
      </c>
      <c r="BD62" s="35">
        <v>99.236670000000004</v>
      </c>
      <c r="BE62" s="55">
        <v>99.172389999999993</v>
      </c>
      <c r="BF62" s="11">
        <f t="shared" si="29"/>
        <v>-0.10699222106245188</v>
      </c>
      <c r="BG62" s="30">
        <v>125.92</v>
      </c>
      <c r="BH62" s="48">
        <v>125.890233641148</v>
      </c>
      <c r="BI62" s="11">
        <f t="shared" si="30"/>
        <v>-0.92707301893186767</v>
      </c>
      <c r="BM62">
        <v>2280.6341216615301</v>
      </c>
      <c r="BN62" s="72">
        <f t="shared" si="31"/>
        <v>2280634.1216615303</v>
      </c>
      <c r="BO62">
        <v>2284801</v>
      </c>
    </row>
    <row r="63" spans="1:67" x14ac:dyDescent="0.25">
      <c r="A63" t="s">
        <v>60</v>
      </c>
      <c r="B63" s="6">
        <v>2308029</v>
      </c>
      <c r="C63" s="12">
        <f t="shared" si="39"/>
        <v>1.0114982720144994</v>
      </c>
      <c r="D63">
        <v>1568975</v>
      </c>
      <c r="E63">
        <f t="shared" si="32"/>
        <v>67.978998530781027</v>
      </c>
      <c r="F63" s="20">
        <f t="shared" si="40"/>
        <v>0.97817741514800716</v>
      </c>
      <c r="G63">
        <v>1335776</v>
      </c>
      <c r="H63" s="12">
        <f t="shared" si="41"/>
        <v>1.149588533855983</v>
      </c>
      <c r="I63">
        <v>975274</v>
      </c>
      <c r="J63">
        <f t="shared" si="33"/>
        <v>73.011792396329923</v>
      </c>
      <c r="K63" s="20">
        <f t="shared" si="42"/>
        <v>1.4801640699679375</v>
      </c>
      <c r="L63" s="7">
        <v>72.416989999999998</v>
      </c>
      <c r="M63" s="34">
        <f t="shared" si="59"/>
        <v>71.921049279987329</v>
      </c>
      <c r="N63" s="14">
        <v>1.1499999999999999</v>
      </c>
      <c r="O63" s="33">
        <v>300102</v>
      </c>
      <c r="P63">
        <v>436999</v>
      </c>
      <c r="Q63" s="12">
        <f t="shared" si="44"/>
        <v>0.94403224624244331</v>
      </c>
      <c r="R63" s="43">
        <v>125934</v>
      </c>
      <c r="S63" s="45">
        <f t="shared" si="13"/>
        <v>0.41963732331007458</v>
      </c>
      <c r="T63" s="33">
        <v>195676</v>
      </c>
      <c r="U63">
        <v>291664</v>
      </c>
      <c r="V63" s="25">
        <f t="shared" si="45"/>
        <v>1.7965145399516658</v>
      </c>
      <c r="W63" s="6">
        <v>59670</v>
      </c>
      <c r="X63" s="25">
        <f t="shared" si="46"/>
        <v>-7.4994600457912952</v>
      </c>
      <c r="Y63">
        <v>41641</v>
      </c>
      <c r="Z63" s="25">
        <f t="shared" si="47"/>
        <v>9.300022522812057</v>
      </c>
      <c r="AA63" s="25">
        <f t="shared" si="28"/>
        <v>1.0858408913330564</v>
      </c>
      <c r="AB63">
        <f t="shared" si="35"/>
        <v>101311</v>
      </c>
      <c r="AC63" s="12">
        <f t="shared" si="48"/>
        <v>-0.93235959410726821</v>
      </c>
      <c r="AD63">
        <v>94.3</v>
      </c>
      <c r="AE63" s="12">
        <f t="shared" si="49"/>
        <v>0.53163336272330497</v>
      </c>
      <c r="AF63" s="3">
        <v>86.9</v>
      </c>
      <c r="AG63" s="12">
        <f t="shared" si="50"/>
        <v>0.34582167029570954</v>
      </c>
      <c r="AH63" s="48">
        <v>672613</v>
      </c>
      <c r="AI63" s="50">
        <f t="shared" si="51"/>
        <v>-0.16964162455934684</v>
      </c>
      <c r="AJ63" s="48">
        <f t="shared" si="52"/>
        <v>921238.85460701294</v>
      </c>
      <c r="AK63" s="50">
        <f t="shared" si="53"/>
        <v>-1.6498056945271955</v>
      </c>
      <c r="AL63" s="5">
        <v>50.5</v>
      </c>
      <c r="AM63" s="3">
        <v>49.989690000000003</v>
      </c>
      <c r="AN63" s="15">
        <f t="shared" si="54"/>
        <v>1.0037466615989921</v>
      </c>
      <c r="AO63" s="7">
        <v>50.594200000000001</v>
      </c>
      <c r="AP63" s="34">
        <f t="shared" si="60"/>
        <v>50.447356400723017</v>
      </c>
      <c r="AQ63" s="14">
        <v>1.1000000000000001</v>
      </c>
      <c r="AR63" s="3">
        <v>48.902850000000001</v>
      </c>
      <c r="AS63" s="3">
        <v>49.824309999999997</v>
      </c>
      <c r="AT63" s="12">
        <f t="shared" si="56"/>
        <v>0.44902082374549401</v>
      </c>
      <c r="AU63">
        <v>590221</v>
      </c>
      <c r="AV63" s="27">
        <f t="shared" si="57"/>
        <v>-0.34588152576109366</v>
      </c>
      <c r="AW63">
        <v>396481</v>
      </c>
      <c r="AX63">
        <f t="shared" si="37"/>
        <v>67.175007327763666</v>
      </c>
      <c r="AY63" s="14">
        <f t="shared" si="58"/>
        <v>-2.3170868139292367</v>
      </c>
      <c r="AZ63">
        <v>709716</v>
      </c>
      <c r="BA63" s="14">
        <f t="shared" si="27"/>
        <v>-3.5376968807728559</v>
      </c>
      <c r="BB63" s="6">
        <v>7.5</v>
      </c>
      <c r="BC63" s="12">
        <f t="shared" si="38"/>
        <v>1.8576385572935457</v>
      </c>
      <c r="BD63" s="35">
        <v>100.97</v>
      </c>
      <c r="BE63" s="55">
        <v>100.9212</v>
      </c>
      <c r="BF63" s="11">
        <f t="shared" si="29"/>
        <v>-1.7480365370701634</v>
      </c>
      <c r="BG63" s="30">
        <v>125.3267</v>
      </c>
      <c r="BH63" s="48">
        <v>124.938447747669</v>
      </c>
      <c r="BI63" s="11">
        <f t="shared" si="30"/>
        <v>0.75891676854284995</v>
      </c>
      <c r="BM63">
        <v>2303.7026963927801</v>
      </c>
      <c r="BN63" s="72">
        <f t="shared" si="31"/>
        <v>2303702.6963927802</v>
      </c>
      <c r="BO63">
        <v>2308029</v>
      </c>
    </row>
    <row r="64" spans="1:67" x14ac:dyDescent="0.25">
      <c r="A64" t="s">
        <v>61</v>
      </c>
      <c r="B64" s="6">
        <v>2349448</v>
      </c>
      <c r="C64" s="12">
        <f t="shared" si="39"/>
        <v>1.7786493388971536</v>
      </c>
      <c r="D64">
        <v>1617023</v>
      </c>
      <c r="E64">
        <f t="shared" si="32"/>
        <v>68.825656069000047</v>
      </c>
      <c r="F64" s="20">
        <f t="shared" si="40"/>
        <v>1.2377771067997756</v>
      </c>
      <c r="G64">
        <v>1352468</v>
      </c>
      <c r="H64" s="12">
        <f t="shared" si="41"/>
        <v>1.2418675183001326</v>
      </c>
      <c r="I64">
        <v>1001270</v>
      </c>
      <c r="J64">
        <f t="shared" si="33"/>
        <v>74.032805212396894</v>
      </c>
      <c r="K64" s="20">
        <f t="shared" si="42"/>
        <v>1.388734087271537</v>
      </c>
      <c r="L64" s="7">
        <v>73.438800000000001</v>
      </c>
      <c r="M64" s="34">
        <f t="shared" si="59"/>
        <v>72.740948538829187</v>
      </c>
      <c r="N64" s="14">
        <v>1.1335500000000001</v>
      </c>
      <c r="O64" s="33">
        <v>309356</v>
      </c>
      <c r="P64">
        <v>442981</v>
      </c>
      <c r="Q64" s="12">
        <f t="shared" si="44"/>
        <v>1.3595972971387482</v>
      </c>
      <c r="R64" s="43">
        <v>130146</v>
      </c>
      <c r="S64" s="45">
        <f t="shared" si="13"/>
        <v>0.42069977630949457</v>
      </c>
      <c r="T64" s="33">
        <v>203287</v>
      </c>
      <c r="U64">
        <v>301729</v>
      </c>
      <c r="V64" s="25">
        <f t="shared" si="45"/>
        <v>3.3926808730500468</v>
      </c>
      <c r="W64" s="6">
        <v>58281</v>
      </c>
      <c r="X64" s="25">
        <f t="shared" si="46"/>
        <v>-2.3553241809237235</v>
      </c>
      <c r="Y64">
        <v>43486</v>
      </c>
      <c r="Z64" s="25">
        <f t="shared" si="47"/>
        <v>4.3353788384626668</v>
      </c>
      <c r="AA64" s="25">
        <f t="shared" si="28"/>
        <v>2.6420577787581223</v>
      </c>
      <c r="AB64">
        <f t="shared" si="35"/>
        <v>101767</v>
      </c>
      <c r="AC64" s="12">
        <f t="shared" si="48"/>
        <v>0.44908928233322598</v>
      </c>
      <c r="AD64">
        <v>95.9</v>
      </c>
      <c r="AE64" s="12">
        <f t="shared" si="49"/>
        <v>1.6824792249980902</v>
      </c>
      <c r="AF64" s="3">
        <v>87.1</v>
      </c>
      <c r="AG64" s="12">
        <f t="shared" si="50"/>
        <v>0.22988515871107396</v>
      </c>
      <c r="AH64" s="48">
        <v>695051</v>
      </c>
      <c r="AI64" s="50">
        <f t="shared" si="51"/>
        <v>3.2815097067125265</v>
      </c>
      <c r="AJ64" s="48">
        <f t="shared" si="52"/>
        <v>938841.9066465589</v>
      </c>
      <c r="AK64" s="50">
        <f t="shared" si="53"/>
        <v>1.8927756194409895</v>
      </c>
      <c r="AL64" s="5">
        <v>50.4</v>
      </c>
      <c r="AM64" s="3">
        <v>50.425840000000001</v>
      </c>
      <c r="AN64" s="15">
        <f t="shared" si="54"/>
        <v>0.86869579390924656</v>
      </c>
      <c r="AO64" s="7">
        <v>51.237839999999998</v>
      </c>
      <c r="AP64" s="34">
        <f t="shared" si="60"/>
        <v>51.005340607941264</v>
      </c>
      <c r="AQ64" s="14">
        <v>1.1000000000000001</v>
      </c>
      <c r="AR64" s="3">
        <v>50.467550000000003</v>
      </c>
      <c r="AS64" s="3">
        <v>50.307279999999999</v>
      </c>
      <c r="AT64" s="12">
        <f t="shared" si="56"/>
        <v>0.96467807100988345</v>
      </c>
      <c r="AU64">
        <v>614439</v>
      </c>
      <c r="AV64" s="27">
        <f t="shared" si="57"/>
        <v>4.0212613346636061</v>
      </c>
      <c r="AW64">
        <v>432635</v>
      </c>
      <c r="AX64">
        <f t="shared" si="37"/>
        <v>70.411383392004737</v>
      </c>
      <c r="AY64" s="14">
        <f t="shared" si="58"/>
        <v>4.7053682415547193</v>
      </c>
      <c r="AZ64">
        <v>758375</v>
      </c>
      <c r="BA64" s="14">
        <f t="shared" si="27"/>
        <v>6.6313096248441283</v>
      </c>
      <c r="BB64" s="6">
        <v>7.0769229999999999</v>
      </c>
      <c r="BC64" s="12">
        <f t="shared" si="38"/>
        <v>1.7537620476363054</v>
      </c>
      <c r="BD64" s="35">
        <v>97.126670000000004</v>
      </c>
      <c r="BE64" s="55">
        <v>96.983710000000002</v>
      </c>
      <c r="BF64" s="11">
        <f t="shared" si="29"/>
        <v>3.979698805272136</v>
      </c>
      <c r="BG64" s="30">
        <v>119.84</v>
      </c>
      <c r="BH64" s="48">
        <v>119.618605668261</v>
      </c>
      <c r="BI64" s="11">
        <f t="shared" si="30"/>
        <v>4.3512802800521833</v>
      </c>
      <c r="BM64">
        <v>2344.6774891747</v>
      </c>
      <c r="BN64" s="72">
        <f t="shared" si="31"/>
        <v>2344677.4891746999</v>
      </c>
      <c r="BO64">
        <v>2349448</v>
      </c>
    </row>
    <row r="65" spans="1:67" x14ac:dyDescent="0.25">
      <c r="A65" t="s">
        <v>62</v>
      </c>
      <c r="B65" s="6">
        <v>2381486</v>
      </c>
      <c r="C65" s="12">
        <f t="shared" si="39"/>
        <v>1.3544255646367631</v>
      </c>
      <c r="D65">
        <v>1660010</v>
      </c>
      <c r="E65">
        <f t="shared" si="32"/>
        <v>69.704797760725867</v>
      </c>
      <c r="F65" s="20">
        <f t="shared" si="40"/>
        <v>1.2692566435146269</v>
      </c>
      <c r="G65">
        <v>1373441</v>
      </c>
      <c r="H65" s="12">
        <f t="shared" si="41"/>
        <v>1.5388198109105744</v>
      </c>
      <c r="I65">
        <v>1029590</v>
      </c>
      <c r="J65">
        <f t="shared" si="33"/>
        <v>74.964268577973144</v>
      </c>
      <c r="K65" s="20">
        <f t="shared" si="42"/>
        <v>1.2503272401651166</v>
      </c>
      <c r="L65" s="7">
        <v>74.476690000000005</v>
      </c>
      <c r="M65" s="34">
        <f t="shared" si="59"/>
        <v>73.560226555187356</v>
      </c>
      <c r="N65" s="14">
        <v>1.1200000000000001</v>
      </c>
      <c r="O65" s="33">
        <v>323555</v>
      </c>
      <c r="P65">
        <v>449146</v>
      </c>
      <c r="Q65" s="12">
        <f t="shared" si="44"/>
        <v>1.3821122189932922</v>
      </c>
      <c r="R65" s="43">
        <v>139387</v>
      </c>
      <c r="S65" s="45">
        <f t="shared" si="13"/>
        <v>0.43079847321166415</v>
      </c>
      <c r="T65" s="33">
        <v>215668</v>
      </c>
      <c r="U65">
        <v>312075</v>
      </c>
      <c r="V65" s="25">
        <f t="shared" si="45"/>
        <v>3.3714280016049258</v>
      </c>
      <c r="W65" s="6">
        <v>59183</v>
      </c>
      <c r="X65" s="25">
        <f t="shared" si="46"/>
        <v>1.5358198764095832</v>
      </c>
      <c r="Y65">
        <v>44380</v>
      </c>
      <c r="Z65" s="25">
        <f t="shared" si="47"/>
        <v>2.034987029158053</v>
      </c>
      <c r="AA65" s="25">
        <f t="shared" si="28"/>
        <v>2.964811471457196</v>
      </c>
      <c r="AB65">
        <f t="shared" si="35"/>
        <v>103563</v>
      </c>
      <c r="AC65" s="12">
        <f t="shared" si="48"/>
        <v>1.7494236643429417</v>
      </c>
      <c r="AD65">
        <v>96.5</v>
      </c>
      <c r="AE65" s="12">
        <f t="shared" si="49"/>
        <v>0.62370264555475785</v>
      </c>
      <c r="AF65" s="3">
        <v>88.6</v>
      </c>
      <c r="AG65" s="12">
        <f t="shared" si="50"/>
        <v>1.707497375257816</v>
      </c>
      <c r="AH65" s="48">
        <v>719199</v>
      </c>
      <c r="AI65" s="50">
        <f t="shared" si="51"/>
        <v>3.415286855514843</v>
      </c>
      <c r="AJ65" s="48">
        <f t="shared" si="52"/>
        <v>959389.07114385325</v>
      </c>
      <c r="AK65" s="50">
        <f t="shared" si="53"/>
        <v>2.1649596153496375</v>
      </c>
      <c r="AL65" s="5">
        <v>50.6</v>
      </c>
      <c r="AM65" s="3">
        <v>50.868949999999998</v>
      </c>
      <c r="AN65" s="15">
        <f t="shared" si="54"/>
        <v>0.87489756673293506</v>
      </c>
      <c r="AO65" s="7">
        <v>51.911349999999999</v>
      </c>
      <c r="AP65" s="34">
        <f t="shared" si="60"/>
        <v>51.569496523604094</v>
      </c>
      <c r="AQ65" s="14">
        <v>1.1000000000000001</v>
      </c>
      <c r="AR65" s="3">
        <v>51.264249999999997</v>
      </c>
      <c r="AS65" s="3">
        <v>50.864890000000003</v>
      </c>
      <c r="AT65" s="12">
        <f t="shared" si="56"/>
        <v>1.1023103412710178</v>
      </c>
      <c r="AU65">
        <v>639024</v>
      </c>
      <c r="AV65" s="27">
        <f t="shared" si="57"/>
        <v>3.9232355976261957</v>
      </c>
      <c r="AW65">
        <v>462162</v>
      </c>
      <c r="AX65">
        <f t="shared" si="37"/>
        <v>72.323105235484107</v>
      </c>
      <c r="AY65" s="14">
        <f t="shared" si="58"/>
        <v>2.6788706597912437</v>
      </c>
      <c r="AZ65">
        <v>770449</v>
      </c>
      <c r="BA65" s="14">
        <f t="shared" si="27"/>
        <v>1.5795475521796831</v>
      </c>
      <c r="BB65" s="6">
        <v>7</v>
      </c>
      <c r="BC65" s="12">
        <f t="shared" si="38"/>
        <v>1.7348638334613073</v>
      </c>
      <c r="BD65" s="35">
        <v>97.876670000000004</v>
      </c>
      <c r="BE65" s="55">
        <v>98.27055</v>
      </c>
      <c r="BF65" s="11">
        <f t="shared" si="29"/>
        <v>-1.3181362927883633</v>
      </c>
      <c r="BG65" s="30">
        <v>120.27</v>
      </c>
      <c r="BH65" s="48">
        <v>121.12598518394201</v>
      </c>
      <c r="BI65" s="11">
        <f t="shared" si="30"/>
        <v>-1.2522808585844203</v>
      </c>
      <c r="BM65">
        <v>2376.4344005048802</v>
      </c>
      <c r="BN65" s="72">
        <f t="shared" si="31"/>
        <v>2376434.4005048801</v>
      </c>
      <c r="BO65">
        <v>2381486</v>
      </c>
    </row>
    <row r="66" spans="1:67" x14ac:dyDescent="0.25">
      <c r="A66" t="s">
        <v>63</v>
      </c>
      <c r="B66" s="6">
        <v>2397432</v>
      </c>
      <c r="C66" s="12">
        <f t="shared" si="39"/>
        <v>0.66735019016359587</v>
      </c>
      <c r="D66">
        <v>1711008</v>
      </c>
      <c r="E66">
        <f t="shared" si="32"/>
        <v>71.368364149640115</v>
      </c>
      <c r="F66" s="20">
        <f t="shared" si="40"/>
        <v>2.3585542179083596</v>
      </c>
      <c r="G66">
        <v>1402464</v>
      </c>
      <c r="H66" s="12">
        <f t="shared" si="41"/>
        <v>2.0911419957466038</v>
      </c>
      <c r="I66">
        <v>1057370</v>
      </c>
      <c r="J66">
        <f t="shared" si="33"/>
        <v>75.393735596778242</v>
      </c>
      <c r="K66" s="20">
        <f t="shared" si="42"/>
        <v>0.57126082391603106</v>
      </c>
      <c r="L66" s="7">
        <v>75.534790000000001</v>
      </c>
      <c r="M66" s="34">
        <f t="shared" si="59"/>
        <v>74.388732062822044</v>
      </c>
      <c r="N66" s="14">
        <v>1.1200000000000001</v>
      </c>
      <c r="O66" s="33">
        <v>344175</v>
      </c>
      <c r="P66">
        <v>458698</v>
      </c>
      <c r="Q66" s="12">
        <f t="shared" si="44"/>
        <v>2.1044039520603519</v>
      </c>
      <c r="R66" s="43">
        <v>154661</v>
      </c>
      <c r="S66" s="45">
        <f t="shared" si="13"/>
        <v>0.44936732766761095</v>
      </c>
      <c r="T66" s="33">
        <v>226029</v>
      </c>
      <c r="U66">
        <v>323341</v>
      </c>
      <c r="V66" s="25">
        <f t="shared" si="45"/>
        <v>3.54639503512999</v>
      </c>
      <c r="W66" s="6">
        <v>60147</v>
      </c>
      <c r="X66" s="25">
        <f t="shared" si="46"/>
        <v>1.6157227376304206</v>
      </c>
      <c r="Y66">
        <v>45824</v>
      </c>
      <c r="Z66" s="25">
        <f t="shared" si="47"/>
        <v>3.2019053833733935</v>
      </c>
      <c r="AA66" s="25">
        <f t="shared" si="28"/>
        <v>3.236923820417914</v>
      </c>
      <c r="AB66">
        <f t="shared" si="35"/>
        <v>105971</v>
      </c>
      <c r="AC66" s="12">
        <f t="shared" si="48"/>
        <v>2.298534859768786</v>
      </c>
      <c r="AD66">
        <v>97</v>
      </c>
      <c r="AE66" s="12">
        <f t="shared" si="49"/>
        <v>0.51679701584426141</v>
      </c>
      <c r="AF66" s="3">
        <v>88.2</v>
      </c>
      <c r="AG66" s="12">
        <f t="shared" si="50"/>
        <v>-0.45248945982896416</v>
      </c>
      <c r="AH66" s="48">
        <v>735417</v>
      </c>
      <c r="AI66" s="50">
        <f t="shared" si="51"/>
        <v>2.2299592548556291</v>
      </c>
      <c r="AJ66" s="48">
        <f t="shared" si="52"/>
        <v>975435.15277339064</v>
      </c>
      <c r="AK66" s="50">
        <f t="shared" si="53"/>
        <v>1.6586984309396868</v>
      </c>
      <c r="AL66" s="5">
        <v>51.2</v>
      </c>
      <c r="AM66" s="3">
        <v>51.381030000000003</v>
      </c>
      <c r="AN66" s="15">
        <f t="shared" si="54"/>
        <v>1.0016320419162117</v>
      </c>
      <c r="AO66" s="7">
        <v>52.617930000000001</v>
      </c>
      <c r="AP66" s="34">
        <f t="shared" si="60"/>
        <v>52.139892411265613</v>
      </c>
      <c r="AQ66" s="14">
        <v>1.1000000000000001</v>
      </c>
      <c r="AR66" s="3">
        <v>51.755629999999996</v>
      </c>
      <c r="AS66" s="3">
        <v>51.32255</v>
      </c>
      <c r="AT66" s="12">
        <f t="shared" si="56"/>
        <v>0.89573250875929489</v>
      </c>
      <c r="AU66">
        <v>636757</v>
      </c>
      <c r="AV66" s="27">
        <f t="shared" si="57"/>
        <v>-0.35539052330513243</v>
      </c>
      <c r="AW66">
        <v>459606</v>
      </c>
      <c r="AX66">
        <f t="shared" si="37"/>
        <v>72.179182953622814</v>
      </c>
      <c r="AY66" s="14">
        <f t="shared" si="58"/>
        <v>-0.19919730165485205</v>
      </c>
      <c r="AZ66">
        <v>752099</v>
      </c>
      <c r="BA66" s="14">
        <f t="shared" si="27"/>
        <v>-2.4105497563210676</v>
      </c>
      <c r="BB66" s="6">
        <v>7</v>
      </c>
      <c r="BC66" s="12">
        <f t="shared" si="38"/>
        <v>1.7348638334613073</v>
      </c>
      <c r="BD66" s="35">
        <v>99.273330000000001</v>
      </c>
      <c r="BE66" s="55">
        <v>98.998059999999995</v>
      </c>
      <c r="BF66" s="11">
        <f t="shared" si="29"/>
        <v>-0.73758647992434589</v>
      </c>
      <c r="BG66" s="30">
        <v>121.94329999999999</v>
      </c>
      <c r="BH66" s="48">
        <v>121.63380073035</v>
      </c>
      <c r="BI66" s="11">
        <f t="shared" si="30"/>
        <v>-0.41836936476027375</v>
      </c>
      <c r="BM66">
        <v>2392.2935399918701</v>
      </c>
      <c r="BN66" s="72">
        <f t="shared" si="31"/>
        <v>2392293.5399918701</v>
      </c>
      <c r="BO66">
        <v>2397432</v>
      </c>
    </row>
    <row r="67" spans="1:67" x14ac:dyDescent="0.25">
      <c r="A67" t="s">
        <v>64</v>
      </c>
      <c r="B67" s="6">
        <v>2439551</v>
      </c>
      <c r="C67" s="12">
        <f t="shared" si="39"/>
        <v>1.7415841483350292</v>
      </c>
      <c r="D67">
        <v>1736896</v>
      </c>
      <c r="E67">
        <f t="shared" ref="E67:E98" si="61">D67/B67*100</f>
        <v>71.197363777186879</v>
      </c>
      <c r="F67" s="20">
        <f t="shared" si="40"/>
        <v>-0.23988998891226743</v>
      </c>
      <c r="G67">
        <v>1438215</v>
      </c>
      <c r="H67" s="12">
        <f t="shared" si="41"/>
        <v>2.5172071699588017</v>
      </c>
      <c r="I67">
        <v>1082022</v>
      </c>
      <c r="J67">
        <f t="shared" ref="J67:J98" si="62">I67/G67*100</f>
        <v>75.233675076396793</v>
      </c>
      <c r="K67" s="20">
        <f t="shared" si="42"/>
        <v>-0.2125251704340414</v>
      </c>
      <c r="L67" s="7">
        <v>76.617559999999997</v>
      </c>
      <c r="M67" s="34">
        <f t="shared" si="59"/>
        <v>75.219046709771803</v>
      </c>
      <c r="N67" s="14">
        <v>1.1100000000000001</v>
      </c>
      <c r="O67" s="33">
        <v>321102</v>
      </c>
      <c r="P67">
        <v>466944</v>
      </c>
      <c r="Q67" s="12">
        <f t="shared" si="44"/>
        <v>1.781729468632598</v>
      </c>
      <c r="R67" s="43">
        <v>133606</v>
      </c>
      <c r="S67" s="45">
        <f t="shared" si="13"/>
        <v>0.41608585433911965</v>
      </c>
      <c r="T67" s="33">
        <v>237159</v>
      </c>
      <c r="U67">
        <v>326876</v>
      </c>
      <c r="V67" s="25">
        <f t="shared" si="45"/>
        <v>1.0873400199514549</v>
      </c>
      <c r="W67" s="6">
        <v>63614</v>
      </c>
      <c r="X67" s="25">
        <f t="shared" si="46"/>
        <v>5.604200604296139</v>
      </c>
      <c r="Y67">
        <v>48504</v>
      </c>
      <c r="Z67" s="25">
        <f t="shared" si="47"/>
        <v>5.6838297431248463</v>
      </c>
      <c r="AA67" s="25">
        <f t="shared" si="28"/>
        <v>2.230181823516908</v>
      </c>
      <c r="AB67">
        <f t="shared" ref="AB67:AB98" si="63">SUM(W67,Y67)</f>
        <v>112118</v>
      </c>
      <c r="AC67" s="12">
        <f t="shared" si="48"/>
        <v>5.6386416331577038</v>
      </c>
      <c r="AD67">
        <v>97.6</v>
      </c>
      <c r="AE67" s="12">
        <f t="shared" si="49"/>
        <v>0.61665149156642229</v>
      </c>
      <c r="AF67" s="3">
        <v>90.6</v>
      </c>
      <c r="AG67" s="12">
        <f t="shared" si="50"/>
        <v>2.6847250036188264</v>
      </c>
      <c r="AH67" s="48">
        <v>753032</v>
      </c>
      <c r="AI67" s="50">
        <f t="shared" si="51"/>
        <v>2.3670038305697361</v>
      </c>
      <c r="AJ67" s="48">
        <f t="shared" si="52"/>
        <v>1000924.1197313917</v>
      </c>
      <c r="AK67" s="50">
        <f t="shared" si="53"/>
        <v>2.5795290010037775</v>
      </c>
      <c r="AL67" s="5">
        <v>52.3</v>
      </c>
      <c r="AM67" s="3">
        <v>51.853520000000003</v>
      </c>
      <c r="AN67" s="15">
        <f t="shared" si="54"/>
        <v>0.91537823185161571</v>
      </c>
      <c r="AO67" s="7">
        <v>53.360100000000003</v>
      </c>
      <c r="AP67" s="34">
        <f t="shared" si="60"/>
        <v>52.716597289524167</v>
      </c>
      <c r="AQ67" s="14">
        <v>1.1000000000000001</v>
      </c>
      <c r="AR67" s="3">
        <v>50.888759999999998</v>
      </c>
      <c r="AS67" s="3">
        <v>51.946449999999999</v>
      </c>
      <c r="AT67" s="12">
        <f t="shared" si="56"/>
        <v>1.2083153529132584</v>
      </c>
      <c r="AU67">
        <v>678105</v>
      </c>
      <c r="AV67" s="27">
        <f t="shared" si="57"/>
        <v>6.2914036081716418</v>
      </c>
      <c r="AW67">
        <v>478654</v>
      </c>
      <c r="AX67">
        <f t="shared" ref="AX67:AX98" si="64">AW67/AU67*100</f>
        <v>70.587003487660454</v>
      </c>
      <c r="AY67" s="14">
        <f t="shared" si="58"/>
        <v>-2.2305638607008405</v>
      </c>
      <c r="AZ67">
        <v>758819</v>
      </c>
      <c r="BA67" s="14">
        <f t="shared" si="27"/>
        <v>0.8895313062435406</v>
      </c>
      <c r="BB67" s="6">
        <v>7</v>
      </c>
      <c r="BC67" s="12">
        <f t="shared" ref="BC67:BC98" si="65">LN(1+BB67/400)*100</f>
        <v>1.7348638334613073</v>
      </c>
      <c r="BD67" s="35">
        <v>104.1</v>
      </c>
      <c r="BE67" s="55">
        <v>104.2236</v>
      </c>
      <c r="BF67" s="11">
        <f t="shared" si="29"/>
        <v>-5.1438337215841123</v>
      </c>
      <c r="BG67" s="30">
        <v>128.22999999999999</v>
      </c>
      <c r="BH67" s="48">
        <v>127.97352479403</v>
      </c>
      <c r="BI67" s="11">
        <f t="shared" si="30"/>
        <v>-5.0808507540129888</v>
      </c>
      <c r="BM67">
        <v>2433.9573450580001</v>
      </c>
      <c r="BN67" s="72">
        <f t="shared" si="31"/>
        <v>2433957.3450580002</v>
      </c>
      <c r="BO67">
        <v>2439551</v>
      </c>
    </row>
    <row r="68" spans="1:67" x14ac:dyDescent="0.25">
      <c r="A68" t="s">
        <v>65</v>
      </c>
      <c r="B68" s="6">
        <v>2474200</v>
      </c>
      <c r="C68" s="12">
        <f t="shared" ref="C68:C99" si="66">100*(LN(B68)-LN(B67))</f>
        <v>1.4103105468020516</v>
      </c>
      <c r="D68">
        <v>1795887</v>
      </c>
      <c r="E68">
        <f t="shared" si="61"/>
        <v>72.584552582652989</v>
      </c>
      <c r="F68" s="20">
        <f t="shared" ref="F68:F99" si="67">100*(LN(E68)-LN(E67))</f>
        <v>1.9296332716297826</v>
      </c>
      <c r="G68">
        <v>1468886</v>
      </c>
      <c r="H68" s="12">
        <f t="shared" ref="H68:H99" si="68">100*(LN(G68)-LN(G67))</f>
        <v>2.1101529032627298</v>
      </c>
      <c r="I68">
        <v>1111980</v>
      </c>
      <c r="J68">
        <f t="shared" si="62"/>
        <v>75.702266887968165</v>
      </c>
      <c r="K68" s="20">
        <f t="shared" ref="K68:K99" si="69">100*(LN(J68)-LN(J67))</f>
        <v>0.62091680877358613</v>
      </c>
      <c r="L68" s="7">
        <v>77.729370000000003</v>
      </c>
      <c r="M68" s="34">
        <f t="shared" si="59"/>
        <v>76.058629190623577</v>
      </c>
      <c r="N68" s="14">
        <v>1.1100000000000001</v>
      </c>
      <c r="O68" s="33">
        <v>317581</v>
      </c>
      <c r="P68">
        <v>467183</v>
      </c>
      <c r="Q68" s="12">
        <f t="shared" ref="Q68:Q99" si="70">100*(LN(P68)-LN(P67))</f>
        <v>5.1170773399178415E-2</v>
      </c>
      <c r="R68" s="43">
        <v>129489</v>
      </c>
      <c r="S68" s="45">
        <f t="shared" ref="S68:S118" si="71">R68/O68</f>
        <v>0.40773534940692296</v>
      </c>
      <c r="T68" s="33">
        <v>245019</v>
      </c>
      <c r="U68">
        <v>331017</v>
      </c>
      <c r="V68" s="25">
        <f t="shared" ref="V68:V99" si="72">100*(LN(U68)-LN(U67))</f>
        <v>1.2588839486895154</v>
      </c>
      <c r="W68" s="6">
        <v>68775</v>
      </c>
      <c r="X68" s="25">
        <f t="shared" ref="X68:X99" si="73">100*(LN(W68)-LN(W67))</f>
        <v>7.8006734902523078</v>
      </c>
      <c r="Y68">
        <v>52058</v>
      </c>
      <c r="Z68" s="25">
        <f t="shared" ref="Z68:Z99" si="74">100*(LN(Y68)-LN(Y67))</f>
        <v>7.0712212848119904</v>
      </c>
      <c r="AA68" s="25">
        <f t="shared" si="28"/>
        <v>2.8864520792161841</v>
      </c>
      <c r="AB68">
        <f t="shared" si="63"/>
        <v>120833</v>
      </c>
      <c r="AC68" s="12">
        <f t="shared" ref="AC68:AC99" si="75">100*(LN(AB68)-LN(AB67))</f>
        <v>7.4857538895319209</v>
      </c>
      <c r="AD68">
        <v>98.1</v>
      </c>
      <c r="AE68" s="12">
        <f t="shared" ref="AE68:AE99" si="76">100*(LN(AD68)-LN(AD67))</f>
        <v>0.51098731522705165</v>
      </c>
      <c r="AF68" s="3">
        <v>89.5</v>
      </c>
      <c r="AG68" s="12">
        <f t="shared" ref="AG68:AG99" si="77">100*(LN(AF68)-LN(AF67))</f>
        <v>-1.2215587768124259</v>
      </c>
      <c r="AH68" s="48">
        <v>770673</v>
      </c>
      <c r="AI68" s="50">
        <f t="shared" ref="AI68:AI99" si="78">100*(LN(AH68)-LN(AH67))</f>
        <v>2.315643550658919</v>
      </c>
      <c r="AJ68" s="48">
        <f t="shared" ref="AJ68:AJ99" si="79">AH68/J68*100</f>
        <v>1018031.6015377974</v>
      </c>
      <c r="AK68" s="50">
        <f t="shared" si="53"/>
        <v>1.6947267418851553</v>
      </c>
      <c r="AL68" s="5">
        <v>52.4</v>
      </c>
      <c r="AM68" s="3">
        <v>52.440289999999997</v>
      </c>
      <c r="AN68" s="15">
        <f t="shared" ref="AN68:AN99" si="80">100*(LN(AM68)-LN(AM67))</f>
        <v>1.1252368499776733</v>
      </c>
      <c r="AO68" s="7">
        <v>54.139569999999999</v>
      </c>
      <c r="AP68" s="34">
        <f t="shared" si="60"/>
        <v>53.299680940373655</v>
      </c>
      <c r="AQ68" s="14">
        <v>1.1000000000000001</v>
      </c>
      <c r="AR68" s="3">
        <v>52.770110000000003</v>
      </c>
      <c r="AS68" s="3">
        <v>52.591670000000001</v>
      </c>
      <c r="AT68" s="12">
        <f t="shared" ref="AT68:AT99" si="81">100*(LN(AS68)-LN(AS67))</f>
        <v>1.234436191073085</v>
      </c>
      <c r="AU68">
        <v>726019</v>
      </c>
      <c r="AV68" s="27">
        <f t="shared" ref="AV68:AV99" si="82">100*(LN(AU68)-LN(AU67))</f>
        <v>6.8274042074907726</v>
      </c>
      <c r="AW68">
        <v>538906</v>
      </c>
      <c r="AX68">
        <f t="shared" si="64"/>
        <v>74.227533990157283</v>
      </c>
      <c r="AY68" s="14">
        <f t="shared" ref="AY68:AY99" si="83">100*(LN(AX68)-LN(AX67))</f>
        <v>5.0289118399237331</v>
      </c>
      <c r="AZ68">
        <v>793656</v>
      </c>
      <c r="BA68" s="14">
        <f t="shared" ref="BA68:BA118" si="84">100*(LN(AZ68)-LN(AZ67))</f>
        <v>4.4886840713749265</v>
      </c>
      <c r="BB68" s="6">
        <v>7.1109999999999998</v>
      </c>
      <c r="BC68" s="12">
        <f t="shared" si="65"/>
        <v>1.7621328424018083</v>
      </c>
      <c r="BD68" s="35">
        <v>97.75</v>
      </c>
      <c r="BE68" s="55">
        <v>97.551810000000003</v>
      </c>
      <c r="BF68" s="11">
        <f t="shared" si="29"/>
        <v>6.6154969714454559</v>
      </c>
      <c r="BG68" s="30">
        <v>119.76</v>
      </c>
      <c r="BH68" s="48">
        <v>119.47483514403299</v>
      </c>
      <c r="BI68" s="11">
        <f t="shared" si="30"/>
        <v>6.871764035238126</v>
      </c>
      <c r="BM68">
        <v>2468.2837022048302</v>
      </c>
      <c r="BN68" s="72">
        <f t="shared" si="31"/>
        <v>2468283.70220483</v>
      </c>
      <c r="BO68">
        <v>2474200</v>
      </c>
    </row>
    <row r="69" spans="1:67" x14ac:dyDescent="0.25">
      <c r="A69" t="s">
        <v>66</v>
      </c>
      <c r="B69" s="6">
        <v>2508372</v>
      </c>
      <c r="C69" s="12">
        <f t="shared" si="66"/>
        <v>1.3716825683813383</v>
      </c>
      <c r="D69">
        <v>1884774</v>
      </c>
      <c r="E69">
        <f t="shared" si="61"/>
        <v>75.139333400309056</v>
      </c>
      <c r="F69" s="20">
        <f t="shared" si="67"/>
        <v>3.4592043823150398</v>
      </c>
      <c r="G69">
        <v>1500390</v>
      </c>
      <c r="H69" s="12">
        <f t="shared" si="68"/>
        <v>2.1220783945729238</v>
      </c>
      <c r="I69">
        <v>1154473</v>
      </c>
      <c r="J69">
        <f t="shared" si="62"/>
        <v>76.944861002805936</v>
      </c>
      <c r="K69" s="20">
        <f t="shared" si="69"/>
        <v>1.6280968790561623</v>
      </c>
      <c r="L69" s="7">
        <v>78.873710000000003</v>
      </c>
      <c r="M69" s="34">
        <f t="shared" si="59"/>
        <v>76.899892577626915</v>
      </c>
      <c r="N69" s="14">
        <v>1.1000000000000001</v>
      </c>
      <c r="O69" s="33">
        <v>340180</v>
      </c>
      <c r="P69">
        <v>470169</v>
      </c>
      <c r="Q69" s="12">
        <f t="shared" si="70"/>
        <v>0.6371160675088916</v>
      </c>
      <c r="R69" s="43">
        <v>140440</v>
      </c>
      <c r="S69" s="45">
        <f t="shared" si="71"/>
        <v>0.41284026103827387</v>
      </c>
      <c r="T69" s="33">
        <v>265084</v>
      </c>
      <c r="U69">
        <v>344136</v>
      </c>
      <c r="V69" s="25">
        <f t="shared" si="72"/>
        <v>3.8867194506023495</v>
      </c>
      <c r="W69" s="6">
        <v>69485</v>
      </c>
      <c r="X69" s="25">
        <f t="shared" si="73"/>
        <v>1.0270595127908067</v>
      </c>
      <c r="Y69">
        <v>53727</v>
      </c>
      <c r="Z69" s="25">
        <f t="shared" si="74"/>
        <v>3.1557186835161843</v>
      </c>
      <c r="AA69" s="25">
        <f t="shared" ref="AA69:AA118" si="85">100*(LN(U69+W69+Y69)-LN(U68+W68+Y68))</f>
        <v>3.3723895823520422</v>
      </c>
      <c r="AB69">
        <f t="shared" si="63"/>
        <v>123212</v>
      </c>
      <c r="AC69" s="12">
        <f t="shared" si="75"/>
        <v>1.9497021951371707</v>
      </c>
      <c r="AD69">
        <v>99</v>
      </c>
      <c r="AE69" s="12">
        <f t="shared" si="76"/>
        <v>0.91324835632722312</v>
      </c>
      <c r="AF69" s="3">
        <v>88.9</v>
      </c>
      <c r="AG69" s="12">
        <f t="shared" si="77"/>
        <v>-0.67264827609507805</v>
      </c>
      <c r="AH69" s="48">
        <v>795452</v>
      </c>
      <c r="AI69" s="50">
        <f t="shared" si="78"/>
        <v>3.1646347464699076</v>
      </c>
      <c r="AJ69" s="48">
        <f t="shared" si="79"/>
        <v>1033794.8365011569</v>
      </c>
      <c r="AK69" s="50">
        <f t="shared" si="53"/>
        <v>1.5365378674138341</v>
      </c>
      <c r="AL69" s="5">
        <v>53.2</v>
      </c>
      <c r="AM69" s="3">
        <v>53.38523</v>
      </c>
      <c r="AN69" s="15">
        <f t="shared" si="80"/>
        <v>1.7858926937413866</v>
      </c>
      <c r="AO69" s="7">
        <v>54.957149999999999</v>
      </c>
      <c r="AP69" s="34">
        <f t="shared" si="60"/>
        <v>53.889213917647247</v>
      </c>
      <c r="AQ69" s="14">
        <v>1.1000000000000001</v>
      </c>
      <c r="AR69" s="3">
        <v>55.043869999999998</v>
      </c>
      <c r="AS69" s="3">
        <v>54.534790000000001</v>
      </c>
      <c r="AT69" s="12">
        <f t="shared" si="81"/>
        <v>3.6281104451644897</v>
      </c>
      <c r="AU69">
        <v>718681</v>
      </c>
      <c r="AV69" s="27">
        <f t="shared" si="82"/>
        <v>-1.0158597777978784</v>
      </c>
      <c r="AW69">
        <v>586215</v>
      </c>
      <c r="AX69">
        <f t="shared" si="64"/>
        <v>81.568178371210593</v>
      </c>
      <c r="AY69" s="14">
        <f t="shared" si="83"/>
        <v>9.4304055595199721</v>
      </c>
      <c r="AZ69">
        <v>815550</v>
      </c>
      <c r="BA69" s="14">
        <f t="shared" si="84"/>
        <v>2.7212614262806412</v>
      </c>
      <c r="BB69" s="6">
        <v>7.8030299999999997</v>
      </c>
      <c r="BC69" s="12">
        <f t="shared" si="65"/>
        <v>1.9319741117570055</v>
      </c>
      <c r="BD69" s="35">
        <v>90.406670000000005</v>
      </c>
      <c r="BE69" s="55">
        <v>90.604479999999995</v>
      </c>
      <c r="BF69" s="11">
        <f t="shared" ref="BF69:BF118" si="86">-(LN(BE69)-LN(BE68))*100</f>
        <v>7.3879961534341732</v>
      </c>
      <c r="BG69" s="30">
        <v>107.03</v>
      </c>
      <c r="BH69" s="48">
        <v>107.647198217892</v>
      </c>
      <c r="BI69" s="11">
        <f t="shared" ref="BI69:BI118" si="87">-(LN(BH69)-LN(BH68))*100</f>
        <v>10.424656792803955</v>
      </c>
      <c r="BM69">
        <v>2502.1407194767598</v>
      </c>
      <c r="BN69" s="72">
        <f t="shared" si="31"/>
        <v>2502140.7194767599</v>
      </c>
      <c r="BO69">
        <v>2508372</v>
      </c>
    </row>
    <row r="70" spans="1:67" x14ac:dyDescent="0.25">
      <c r="A70" t="s">
        <v>67</v>
      </c>
      <c r="B70" s="6">
        <v>2543057</v>
      </c>
      <c r="C70" s="12">
        <f t="shared" si="66"/>
        <v>1.3732963529472286</v>
      </c>
      <c r="D70">
        <v>1940043</v>
      </c>
      <c r="E70">
        <f t="shared" si="61"/>
        <v>76.287829962128257</v>
      </c>
      <c r="F70" s="20">
        <f t="shared" si="67"/>
        <v>1.516925443565853</v>
      </c>
      <c r="G70">
        <v>1536209</v>
      </c>
      <c r="H70" s="12">
        <f t="shared" si="68"/>
        <v>2.3592618863421677</v>
      </c>
      <c r="I70">
        <v>1202393</v>
      </c>
      <c r="J70">
        <f t="shared" si="62"/>
        <v>78.270144231676809</v>
      </c>
      <c r="K70" s="20">
        <f t="shared" si="69"/>
        <v>1.7077156094877921</v>
      </c>
      <c r="L70" s="7">
        <v>80.052819999999997</v>
      </c>
      <c r="M70" s="34">
        <f t="shared" si="59"/>
        <v>77.750460945456808</v>
      </c>
      <c r="N70" s="14">
        <v>1.1000000000000001</v>
      </c>
      <c r="O70" s="33">
        <v>356801</v>
      </c>
      <c r="P70">
        <v>470772</v>
      </c>
      <c r="Q70" s="12">
        <f t="shared" si="70"/>
        <v>0.12816958396921763</v>
      </c>
      <c r="R70" s="43">
        <v>146449</v>
      </c>
      <c r="S70" s="45">
        <f t="shared" si="71"/>
        <v>0.41045008281927459</v>
      </c>
      <c r="T70" s="33">
        <v>280046</v>
      </c>
      <c r="U70">
        <v>352399</v>
      </c>
      <c r="V70" s="25">
        <f t="shared" si="72"/>
        <v>2.3727128292700073</v>
      </c>
      <c r="W70" s="6">
        <v>74222</v>
      </c>
      <c r="X70" s="25">
        <f t="shared" si="73"/>
        <v>6.5949700245422349</v>
      </c>
      <c r="Y70">
        <v>55243</v>
      </c>
      <c r="Z70" s="25">
        <f t="shared" si="74"/>
        <v>2.7825967085849612</v>
      </c>
      <c r="AA70" s="25">
        <f t="shared" si="85"/>
        <v>3.0587754388800903</v>
      </c>
      <c r="AB70">
        <f t="shared" si="63"/>
        <v>129465</v>
      </c>
      <c r="AC70" s="12">
        <f t="shared" si="75"/>
        <v>4.9504125386233611</v>
      </c>
      <c r="AD70">
        <v>99.5</v>
      </c>
      <c r="AE70" s="12">
        <f t="shared" si="76"/>
        <v>0.50377940299570767</v>
      </c>
      <c r="AF70" s="3">
        <v>90.7</v>
      </c>
      <c r="AG70" s="12">
        <f t="shared" si="77"/>
        <v>2.0045214601232431</v>
      </c>
      <c r="AH70" s="48">
        <v>823707</v>
      </c>
      <c r="AI70" s="50">
        <f t="shared" si="78"/>
        <v>3.4904377602572367</v>
      </c>
      <c r="AJ70" s="48">
        <f t="shared" si="79"/>
        <v>1052389.7816795341</v>
      </c>
      <c r="AK70" s="50">
        <f t="shared" si="53"/>
        <v>1.7827221507696223</v>
      </c>
      <c r="AL70" s="5">
        <v>54</v>
      </c>
      <c r="AM70" s="3">
        <v>54.179900000000004</v>
      </c>
      <c r="AN70" s="15">
        <f t="shared" si="80"/>
        <v>1.4775875008431694</v>
      </c>
      <c r="AO70" s="7">
        <v>55.812620000000003</v>
      </c>
      <c r="AP70" s="34">
        <f t="shared" si="60"/>
        <v>54.485267555554465</v>
      </c>
      <c r="AQ70" s="14">
        <v>1.1000000000000001</v>
      </c>
      <c r="AR70" s="3">
        <v>56.627490000000002</v>
      </c>
      <c r="AS70" s="3">
        <v>56.173319999999997</v>
      </c>
      <c r="AT70" s="12">
        <f t="shared" si="81"/>
        <v>2.9603064446892979</v>
      </c>
      <c r="AU70">
        <v>810591</v>
      </c>
      <c r="AV70" s="27">
        <f t="shared" si="82"/>
        <v>12.034602374255421</v>
      </c>
      <c r="AW70">
        <v>677329</v>
      </c>
      <c r="AX70">
        <f t="shared" si="64"/>
        <v>83.559896421253129</v>
      </c>
      <c r="AY70" s="14">
        <f t="shared" si="83"/>
        <v>2.4124482143700554</v>
      </c>
      <c r="AZ70">
        <v>845795</v>
      </c>
      <c r="BA70" s="14">
        <f t="shared" si="84"/>
        <v>3.64142811978585</v>
      </c>
      <c r="BB70" s="6">
        <v>8.5739999999999998</v>
      </c>
      <c r="BC70" s="12">
        <f t="shared" si="65"/>
        <v>2.120850133709149</v>
      </c>
      <c r="BD70" s="35">
        <v>90.25</v>
      </c>
      <c r="BE70" s="55">
        <v>89.988249999999994</v>
      </c>
      <c r="BF70" s="11">
        <f t="shared" si="86"/>
        <v>0.68245536984443689</v>
      </c>
      <c r="BG70" s="30">
        <v>103.6833</v>
      </c>
      <c r="BH70" s="48">
        <v>103.40000135042401</v>
      </c>
      <c r="BI70" s="11">
        <f t="shared" si="87"/>
        <v>4.0254221564198112</v>
      </c>
      <c r="BM70">
        <v>2536.50252672427</v>
      </c>
      <c r="BN70" s="72">
        <f t="shared" si="31"/>
        <v>2536502.5267242701</v>
      </c>
      <c r="BO70">
        <v>2543057</v>
      </c>
    </row>
    <row r="71" spans="1:67" x14ac:dyDescent="0.25">
      <c r="A71" t="s">
        <v>68</v>
      </c>
      <c r="B71" s="6">
        <v>2584351</v>
      </c>
      <c r="C71" s="12">
        <f t="shared" si="66"/>
        <v>1.610751194892579</v>
      </c>
      <c r="D71">
        <v>2032399</v>
      </c>
      <c r="E71">
        <f t="shared" si="61"/>
        <v>78.642529594470716</v>
      </c>
      <c r="F71" s="20">
        <f t="shared" si="67"/>
        <v>3.0399218981211895</v>
      </c>
      <c r="G71">
        <v>1557014</v>
      </c>
      <c r="H71" s="12">
        <f t="shared" si="68"/>
        <v>1.3452191284603288</v>
      </c>
      <c r="I71">
        <v>1239227</v>
      </c>
      <c r="J71">
        <f t="shared" si="62"/>
        <v>79.589971573794458</v>
      </c>
      <c r="K71" s="20">
        <f t="shared" si="69"/>
        <v>1.6721869099313835</v>
      </c>
      <c r="L71" s="7">
        <v>81.267709999999994</v>
      </c>
      <c r="M71" s="34">
        <f t="shared" si="59"/>
        <v>78.610437213923518</v>
      </c>
      <c r="N71" s="14">
        <v>1.1000000000000001</v>
      </c>
      <c r="O71" s="33">
        <v>353554</v>
      </c>
      <c r="P71">
        <v>476246</v>
      </c>
      <c r="Q71" s="12">
        <f t="shared" si="70"/>
        <v>1.1560627075033025</v>
      </c>
      <c r="R71" s="43">
        <v>144822</v>
      </c>
      <c r="S71" s="45">
        <f t="shared" si="71"/>
        <v>0.40961776701720248</v>
      </c>
      <c r="T71" s="33">
        <v>293560</v>
      </c>
      <c r="U71">
        <v>361635</v>
      </c>
      <c r="V71" s="25">
        <f t="shared" si="72"/>
        <v>2.5871359495823754</v>
      </c>
      <c r="W71" s="6">
        <v>82075</v>
      </c>
      <c r="X71" s="25">
        <f t="shared" si="73"/>
        <v>10.057286120368758</v>
      </c>
      <c r="Y71">
        <v>66350</v>
      </c>
      <c r="Z71" s="25">
        <f t="shared" si="74"/>
        <v>18.320212523965651</v>
      </c>
      <c r="AA71" s="25">
        <f t="shared" si="85"/>
        <v>5.6866449297036326</v>
      </c>
      <c r="AB71">
        <f t="shared" si="63"/>
        <v>148425</v>
      </c>
      <c r="AC71" s="12">
        <f t="shared" si="75"/>
        <v>13.666920581700737</v>
      </c>
      <c r="AD71">
        <v>100.7</v>
      </c>
      <c r="AE71" s="12">
        <f t="shared" si="76"/>
        <v>1.1988155559969904</v>
      </c>
      <c r="AF71" s="3">
        <v>87.7</v>
      </c>
      <c r="AG71" s="12">
        <f t="shared" si="77"/>
        <v>-3.3635457742954067</v>
      </c>
      <c r="AH71" s="48">
        <v>850604</v>
      </c>
      <c r="AI71" s="50">
        <f t="shared" si="78"/>
        <v>3.2131801220630862</v>
      </c>
      <c r="AJ71" s="48">
        <f t="shared" si="79"/>
        <v>1068732.634501992</v>
      </c>
      <c r="AK71" s="50">
        <f t="shared" si="53"/>
        <v>1.5409932121315251</v>
      </c>
      <c r="AL71" s="5">
        <v>55.5</v>
      </c>
      <c r="AM71" s="3">
        <v>55.148409999999998</v>
      </c>
      <c r="AN71" s="15">
        <f t="shared" si="80"/>
        <v>1.7717923865804952</v>
      </c>
      <c r="AO71" s="7">
        <v>56.704749999999997</v>
      </c>
      <c r="AP71" s="34">
        <f t="shared" si="60"/>
        <v>55.087913977312745</v>
      </c>
      <c r="AQ71" s="14">
        <v>1.1000000000000001</v>
      </c>
      <c r="AR71" s="3">
        <v>56.126579999999997</v>
      </c>
      <c r="AS71" s="3">
        <v>57.357509999999998</v>
      </c>
      <c r="AT71" s="12">
        <f t="shared" si="81"/>
        <v>2.086187422515362</v>
      </c>
      <c r="AU71">
        <v>792714</v>
      </c>
      <c r="AV71" s="27">
        <f t="shared" si="82"/>
        <v>-2.2301110400599455</v>
      </c>
      <c r="AW71">
        <v>649210</v>
      </c>
      <c r="AX71">
        <f t="shared" si="64"/>
        <v>81.897128094117178</v>
      </c>
      <c r="AY71" s="14">
        <f t="shared" si="83"/>
        <v>-2.0099772875971311</v>
      </c>
      <c r="AZ71">
        <v>879306</v>
      </c>
      <c r="BA71" s="14">
        <f t="shared" si="84"/>
        <v>3.8855946513466577</v>
      </c>
      <c r="BB71" s="6">
        <v>9</v>
      </c>
      <c r="BC71" s="12">
        <f t="shared" si="65"/>
        <v>2.2250608934819724</v>
      </c>
      <c r="BD71" s="35">
        <v>90.78</v>
      </c>
      <c r="BE71" s="55">
        <v>91.338279999999997</v>
      </c>
      <c r="BF71" s="11">
        <f t="shared" si="86"/>
        <v>-1.4890870585679394</v>
      </c>
      <c r="BG71" s="30">
        <v>103.8867</v>
      </c>
      <c r="BH71" s="48">
        <v>104.15993111649399</v>
      </c>
      <c r="BI71" s="11">
        <f t="shared" si="87"/>
        <v>-0.73225420015354814</v>
      </c>
      <c r="BM71">
        <v>2577.35927148468</v>
      </c>
      <c r="BN71" s="72">
        <f t="shared" si="31"/>
        <v>2577359.27148468</v>
      </c>
      <c r="BO71">
        <v>2584351</v>
      </c>
    </row>
    <row r="72" spans="1:67" x14ac:dyDescent="0.25">
      <c r="A72" t="s">
        <v>69</v>
      </c>
      <c r="B72" s="6">
        <v>2605530</v>
      </c>
      <c r="C72" s="12">
        <f t="shared" si="66"/>
        <v>0.81616967968187737</v>
      </c>
      <c r="D72">
        <v>2065900</v>
      </c>
      <c r="E72">
        <f t="shared" si="61"/>
        <v>79.28905059623186</v>
      </c>
      <c r="F72" s="20">
        <f t="shared" si="67"/>
        <v>0.81874013104377141</v>
      </c>
      <c r="G72">
        <v>1574688</v>
      </c>
      <c r="H72" s="12">
        <f t="shared" si="68"/>
        <v>1.1287272954001892</v>
      </c>
      <c r="I72">
        <v>1276018</v>
      </c>
      <c r="J72">
        <f t="shared" si="62"/>
        <v>81.033068137942237</v>
      </c>
      <c r="K72" s="20">
        <f t="shared" si="69"/>
        <v>1.7969220318525991</v>
      </c>
      <c r="L72" s="7">
        <v>82.51831</v>
      </c>
      <c r="M72" s="34">
        <f t="shared" si="59"/>
        <v>79.479925441204784</v>
      </c>
      <c r="N72" s="14">
        <v>1.1000000000000001</v>
      </c>
      <c r="O72" s="33">
        <v>363226</v>
      </c>
      <c r="P72">
        <v>483302</v>
      </c>
      <c r="Q72" s="12">
        <f t="shared" si="70"/>
        <v>1.4707189603395676</v>
      </c>
      <c r="R72" s="43">
        <v>151230</v>
      </c>
      <c r="S72" s="45">
        <f t="shared" si="71"/>
        <v>0.41635235363107265</v>
      </c>
      <c r="T72" s="33">
        <v>304562</v>
      </c>
      <c r="U72">
        <v>367242</v>
      </c>
      <c r="V72" s="25">
        <f t="shared" si="72"/>
        <v>1.5385615421141807</v>
      </c>
      <c r="W72" s="6">
        <v>84536</v>
      </c>
      <c r="X72" s="25">
        <f t="shared" si="73"/>
        <v>2.9544015751074681</v>
      </c>
      <c r="Y72">
        <v>68403</v>
      </c>
      <c r="Z72" s="25">
        <f t="shared" si="74"/>
        <v>3.0472922537603253</v>
      </c>
      <c r="AA72" s="25">
        <f t="shared" si="85"/>
        <v>1.9648462076508721</v>
      </c>
      <c r="AB72">
        <f t="shared" si="63"/>
        <v>152939</v>
      </c>
      <c r="AC72" s="12">
        <f t="shared" si="75"/>
        <v>2.9959368926130381</v>
      </c>
      <c r="AD72">
        <v>101.2</v>
      </c>
      <c r="AE72" s="12">
        <f t="shared" si="76"/>
        <v>0.49529571288484675</v>
      </c>
      <c r="AF72" s="3">
        <v>88.8</v>
      </c>
      <c r="AG72" s="12">
        <f t="shared" si="77"/>
        <v>1.2464750619987086</v>
      </c>
      <c r="AH72" s="48">
        <v>877185</v>
      </c>
      <c r="AI72" s="50">
        <f t="shared" si="78"/>
        <v>3.0771231162953327</v>
      </c>
      <c r="AJ72" s="48">
        <f t="shared" si="79"/>
        <v>1082502.514290551</v>
      </c>
      <c r="AK72" s="50">
        <f t="shared" si="53"/>
        <v>1.2802010844428224</v>
      </c>
      <c r="AL72" s="5">
        <v>56.1</v>
      </c>
      <c r="AM72" s="3">
        <v>56.122349999999997</v>
      </c>
      <c r="AN72" s="15">
        <f t="shared" si="80"/>
        <v>1.7506214090540873</v>
      </c>
      <c r="AO72" s="7">
        <v>57.63129</v>
      </c>
      <c r="AP72" s="34">
        <f t="shared" si="60"/>
        <v>55.697226103874392</v>
      </c>
      <c r="AQ72" s="14">
        <v>1.1000000000000001</v>
      </c>
      <c r="AR72" s="3">
        <v>59.086419999999997</v>
      </c>
      <c r="AS72" s="3">
        <v>58.864640000000001</v>
      </c>
      <c r="AT72" s="12">
        <f t="shared" si="81"/>
        <v>2.5936785515739302</v>
      </c>
      <c r="AU72">
        <v>815241</v>
      </c>
      <c r="AV72" s="27">
        <f t="shared" si="82"/>
        <v>2.8021274204853341</v>
      </c>
      <c r="AW72">
        <v>682565</v>
      </c>
      <c r="AX72">
        <f t="shared" si="64"/>
        <v>83.725548641444675</v>
      </c>
      <c r="AY72" s="14">
        <f t="shared" si="83"/>
        <v>2.2080247319208546</v>
      </c>
      <c r="AZ72">
        <v>842816</v>
      </c>
      <c r="BA72" s="14">
        <f t="shared" si="84"/>
        <v>-4.2384293883609203</v>
      </c>
      <c r="BB72" s="6">
        <v>9.07</v>
      </c>
      <c r="BC72" s="12">
        <f t="shared" si="65"/>
        <v>2.2421743434730135</v>
      </c>
      <c r="BD72" s="35">
        <v>92.74333</v>
      </c>
      <c r="BE72" s="55">
        <v>92.293570000000003</v>
      </c>
      <c r="BF72" s="11">
        <f t="shared" si="86"/>
        <v>-1.0404498106199256</v>
      </c>
      <c r="BG72" s="30">
        <v>104.06</v>
      </c>
      <c r="BH72" s="48">
        <v>103.500023291877</v>
      </c>
      <c r="BI72" s="11">
        <f t="shared" si="87"/>
        <v>0.63556793883696727</v>
      </c>
      <c r="BM72">
        <v>2598.3948964032102</v>
      </c>
      <c r="BN72" s="72">
        <f t="shared" si="31"/>
        <v>2598394.8964032102</v>
      </c>
      <c r="BO72">
        <v>2605530</v>
      </c>
    </row>
    <row r="73" spans="1:67" x14ac:dyDescent="0.25">
      <c r="A73" t="s">
        <v>70</v>
      </c>
      <c r="B73" s="6">
        <v>2636065</v>
      </c>
      <c r="C73" s="12">
        <f t="shared" si="66"/>
        <v>1.16511655042153</v>
      </c>
      <c r="D73">
        <v>2118818</v>
      </c>
      <c r="E73">
        <f t="shared" si="61"/>
        <v>80.37806351512576</v>
      </c>
      <c r="F73" s="20">
        <f t="shared" si="67"/>
        <v>1.3641253707227463</v>
      </c>
      <c r="G73">
        <v>1591772</v>
      </c>
      <c r="H73" s="12">
        <f t="shared" si="68"/>
        <v>1.0790703669337987</v>
      </c>
      <c r="I73">
        <v>1313474</v>
      </c>
      <c r="J73">
        <f t="shared" si="62"/>
        <v>82.51646592602458</v>
      </c>
      <c r="K73" s="20">
        <f t="shared" si="69"/>
        <v>1.8140540429703478</v>
      </c>
      <c r="L73" s="7">
        <v>83.803470000000004</v>
      </c>
      <c r="M73" s="34">
        <f t="shared" si="59"/>
        <v>80.359030836436972</v>
      </c>
      <c r="N73" s="14">
        <v>1.1000000000000001</v>
      </c>
      <c r="O73" s="33">
        <v>385502</v>
      </c>
      <c r="P73">
        <v>492145</v>
      </c>
      <c r="Q73" s="12">
        <f t="shared" si="70"/>
        <v>1.8131671460491106</v>
      </c>
      <c r="R73" s="43">
        <v>160770</v>
      </c>
      <c r="S73" s="45">
        <f t="shared" si="71"/>
        <v>0.41704063792146345</v>
      </c>
      <c r="T73" s="33">
        <v>313865</v>
      </c>
      <c r="U73">
        <v>371205</v>
      </c>
      <c r="V73" s="25">
        <f t="shared" si="72"/>
        <v>1.0733439358400432</v>
      </c>
      <c r="W73" s="6">
        <v>85556</v>
      </c>
      <c r="X73" s="25">
        <f t="shared" si="73"/>
        <v>1.1993653164481088</v>
      </c>
      <c r="Y73">
        <v>69392</v>
      </c>
      <c r="Z73" s="25">
        <f t="shared" si="74"/>
        <v>1.4354903777189065</v>
      </c>
      <c r="AA73" s="25">
        <f t="shared" si="85"/>
        <v>1.1415217032800129</v>
      </c>
      <c r="AB73">
        <f t="shared" si="63"/>
        <v>154948</v>
      </c>
      <c r="AC73" s="12">
        <f t="shared" si="75"/>
        <v>1.3050427678106047</v>
      </c>
      <c r="AD73">
        <v>101.8</v>
      </c>
      <c r="AE73" s="12">
        <f t="shared" si="76"/>
        <v>0.59113472630567543</v>
      </c>
      <c r="AF73" s="3">
        <v>88.7</v>
      </c>
      <c r="AG73" s="12">
        <f t="shared" si="77"/>
        <v>-0.1126760682589989</v>
      </c>
      <c r="AH73" s="48">
        <v>907610</v>
      </c>
      <c r="AI73" s="50">
        <f t="shared" si="78"/>
        <v>3.4096854380296193</v>
      </c>
      <c r="AJ73" s="48">
        <f t="shared" si="79"/>
        <v>1099913.8048564342</v>
      </c>
      <c r="AK73" s="50">
        <f t="shared" si="53"/>
        <v>1.5956313950592715</v>
      </c>
      <c r="AL73" s="5">
        <v>56.9</v>
      </c>
      <c r="AM73" s="3">
        <v>56.991370000000003</v>
      </c>
      <c r="AN73" s="15">
        <f t="shared" si="80"/>
        <v>1.5365723951038746</v>
      </c>
      <c r="AO73" s="7">
        <v>58.589019999999998</v>
      </c>
      <c r="AP73" s="34">
        <f t="shared" si="60"/>
        <v>56.313277662750146</v>
      </c>
      <c r="AQ73" s="14">
        <v>1.1000000000000001</v>
      </c>
      <c r="AR73" s="3">
        <v>59.957380000000001</v>
      </c>
      <c r="AS73" s="3">
        <v>59.355260000000001</v>
      </c>
      <c r="AT73" s="12">
        <f t="shared" si="81"/>
        <v>0.83001730957628084</v>
      </c>
      <c r="AU73">
        <v>803766</v>
      </c>
      <c r="AV73" s="27">
        <f t="shared" si="82"/>
        <v>-1.4175593008976861</v>
      </c>
      <c r="AW73">
        <v>699411</v>
      </c>
      <c r="AX73">
        <f t="shared" si="64"/>
        <v>87.016743679130499</v>
      </c>
      <c r="AY73" s="14">
        <f t="shared" si="83"/>
        <v>3.8556384661736942</v>
      </c>
      <c r="AZ73">
        <v>845776</v>
      </c>
      <c r="BA73" s="14">
        <f t="shared" si="84"/>
        <v>0.35058830455572121</v>
      </c>
      <c r="BB73" s="6">
        <v>9.75</v>
      </c>
      <c r="BC73" s="12">
        <f t="shared" si="65"/>
        <v>2.4082670515957116</v>
      </c>
      <c r="BD73" s="35">
        <v>91.85333</v>
      </c>
      <c r="BE73" s="55">
        <v>91.755610000000004</v>
      </c>
      <c r="BF73" s="11">
        <f t="shared" si="86"/>
        <v>0.58458454638650181</v>
      </c>
      <c r="BG73" s="30">
        <v>102.4567</v>
      </c>
      <c r="BH73" s="48">
        <v>102.763562538823</v>
      </c>
      <c r="BI73" s="11">
        <f t="shared" si="87"/>
        <v>0.71409975703256023</v>
      </c>
      <c r="BM73">
        <v>2628.66922537556</v>
      </c>
      <c r="BN73" s="72">
        <f t="shared" si="31"/>
        <v>2628669.2253755601</v>
      </c>
      <c r="BO73">
        <v>2636065</v>
      </c>
    </row>
    <row r="74" spans="1:67" x14ac:dyDescent="0.25">
      <c r="A74" t="s">
        <v>71</v>
      </c>
      <c r="B74" s="6">
        <v>2673414</v>
      </c>
      <c r="C74" s="12">
        <f t="shared" si="66"/>
        <v>1.4069032408821514</v>
      </c>
      <c r="D74">
        <v>2220891</v>
      </c>
      <c r="E74">
        <f t="shared" si="61"/>
        <v>83.073216493966143</v>
      </c>
      <c r="F74" s="20">
        <f t="shared" si="67"/>
        <v>3.2981048279918213</v>
      </c>
      <c r="G74">
        <v>1607634</v>
      </c>
      <c r="H74" s="12">
        <f t="shared" si="68"/>
        <v>0.99156718235615671</v>
      </c>
      <c r="I74">
        <v>1359265</v>
      </c>
      <c r="J74">
        <f t="shared" si="62"/>
        <v>84.550650210184656</v>
      </c>
      <c r="K74" s="20">
        <f t="shared" si="69"/>
        <v>2.4352905151744153</v>
      </c>
      <c r="L74" s="7">
        <v>85.121129999999994</v>
      </c>
      <c r="M74" s="34">
        <f t="shared" si="59"/>
        <v>81.247859772445466</v>
      </c>
      <c r="N74" s="14">
        <v>1.1000000000000001</v>
      </c>
      <c r="O74" s="33">
        <v>400866</v>
      </c>
      <c r="P74">
        <v>498951</v>
      </c>
      <c r="Q74" s="12">
        <f t="shared" si="70"/>
        <v>1.3734506017756942</v>
      </c>
      <c r="R74" s="43">
        <v>165298</v>
      </c>
      <c r="S74" s="45">
        <f t="shared" si="71"/>
        <v>0.4123522573628095</v>
      </c>
      <c r="T74" s="33">
        <v>316769</v>
      </c>
      <c r="U74">
        <v>370342</v>
      </c>
      <c r="V74" s="25">
        <f t="shared" si="72"/>
        <v>-0.23275676109903998</v>
      </c>
      <c r="W74" s="6">
        <v>87033</v>
      </c>
      <c r="X74" s="25">
        <f t="shared" si="73"/>
        <v>1.7116224776216882</v>
      </c>
      <c r="Y74">
        <v>79455</v>
      </c>
      <c r="Z74" s="25">
        <f t="shared" si="74"/>
        <v>13.541923657158961</v>
      </c>
      <c r="AA74" s="25">
        <f t="shared" si="85"/>
        <v>2.0089425865450039</v>
      </c>
      <c r="AB74">
        <f t="shared" si="63"/>
        <v>166488</v>
      </c>
      <c r="AC74" s="12">
        <f t="shared" si="75"/>
        <v>7.183365799013508</v>
      </c>
      <c r="AD74">
        <v>102.1</v>
      </c>
      <c r="AE74" s="12">
        <f t="shared" si="76"/>
        <v>0.29426210541974029</v>
      </c>
      <c r="AF74" s="3">
        <v>89.3</v>
      </c>
      <c r="AG74" s="12">
        <f t="shared" si="77"/>
        <v>0.67415985669194711</v>
      </c>
      <c r="AH74" s="48">
        <v>944897</v>
      </c>
      <c r="AI74" s="50">
        <f t="shared" si="78"/>
        <v>4.0261155929769643</v>
      </c>
      <c r="AJ74" s="48">
        <f t="shared" si="79"/>
        <v>1117551.4294107477</v>
      </c>
      <c r="AK74" s="50">
        <f t="shared" si="53"/>
        <v>1.590825077802549</v>
      </c>
      <c r="AL74" s="5">
        <v>58.6</v>
      </c>
      <c r="AM74" s="3">
        <v>58.794690000000003</v>
      </c>
      <c r="AN74" s="15">
        <f t="shared" si="80"/>
        <v>3.1151691841178497</v>
      </c>
      <c r="AO74" s="7">
        <v>59.57376</v>
      </c>
      <c r="AP74" s="34">
        <f t="shared" si="60"/>
        <v>56.936143196930253</v>
      </c>
      <c r="AQ74" s="14">
        <v>1.1000000000000001</v>
      </c>
      <c r="AR74" s="3">
        <v>61.183</v>
      </c>
      <c r="AS74" s="3">
        <v>60.739600000000003</v>
      </c>
      <c r="AT74" s="12">
        <f t="shared" si="81"/>
        <v>2.3055130230972054</v>
      </c>
      <c r="AU74">
        <v>796427</v>
      </c>
      <c r="AV74" s="27">
        <f t="shared" si="82"/>
        <v>-0.91727078642076521</v>
      </c>
      <c r="AW74">
        <v>711946</v>
      </c>
      <c r="AX74">
        <f t="shared" si="64"/>
        <v>89.392499249774303</v>
      </c>
      <c r="AY74" s="14">
        <f t="shared" si="83"/>
        <v>2.6936221431098417</v>
      </c>
      <c r="AZ74">
        <v>897510</v>
      </c>
      <c r="BA74" s="14">
        <f t="shared" si="84"/>
        <v>5.9369713228329957</v>
      </c>
      <c r="BB74" s="6">
        <v>10.57</v>
      </c>
      <c r="BC74" s="12">
        <f t="shared" si="65"/>
        <v>2.6081890998501103</v>
      </c>
      <c r="BD74" s="35">
        <v>93.676670000000001</v>
      </c>
      <c r="BE74" s="55">
        <v>93.492279999999994</v>
      </c>
      <c r="BF74" s="11">
        <f t="shared" si="86"/>
        <v>-1.8750236561286826</v>
      </c>
      <c r="BG74" s="30">
        <v>104.22329999999999</v>
      </c>
      <c r="BH74" s="48">
        <v>104.04270277569201</v>
      </c>
      <c r="BI74" s="11">
        <f t="shared" si="87"/>
        <v>-1.2370578301838187</v>
      </c>
      <c r="BM74">
        <v>2665.65205790254</v>
      </c>
      <c r="BN74" s="72">
        <f t="shared" si="31"/>
        <v>2665652.0579025401</v>
      </c>
      <c r="BO74">
        <v>2673414</v>
      </c>
    </row>
    <row r="75" spans="1:67" x14ac:dyDescent="0.25">
      <c r="A75" t="s">
        <v>72</v>
      </c>
      <c r="B75" s="6">
        <v>2684648</v>
      </c>
      <c r="C75" s="12">
        <f t="shared" si="66"/>
        <v>0.41933133515197341</v>
      </c>
      <c r="D75">
        <v>2296846</v>
      </c>
      <c r="E75">
        <f t="shared" si="61"/>
        <v>85.55482878947258</v>
      </c>
      <c r="F75" s="20">
        <f t="shared" si="67"/>
        <v>2.9435097421868228</v>
      </c>
      <c r="G75">
        <v>1603260</v>
      </c>
      <c r="H75" s="12">
        <f t="shared" si="68"/>
        <v>-0.27244765511422742</v>
      </c>
      <c r="I75">
        <v>1355470</v>
      </c>
      <c r="J75">
        <f t="shared" si="62"/>
        <v>84.54461534623205</v>
      </c>
      <c r="K75" s="20">
        <f t="shared" si="69"/>
        <v>-7.1378272305189228E-3</v>
      </c>
      <c r="L75" s="7">
        <v>86.468419999999995</v>
      </c>
      <c r="M75" s="34">
        <f t="shared" si="59"/>
        <v>82.146519798615998</v>
      </c>
      <c r="N75" s="14">
        <v>1.1000000000000001</v>
      </c>
      <c r="O75" s="33">
        <v>412823</v>
      </c>
      <c r="P75">
        <v>509314</v>
      </c>
      <c r="Q75" s="12">
        <f t="shared" si="70"/>
        <v>2.0556827685593859</v>
      </c>
      <c r="R75" s="43">
        <v>173983</v>
      </c>
      <c r="S75" s="45">
        <f t="shared" si="71"/>
        <v>0.42144696395307429</v>
      </c>
      <c r="T75" s="33">
        <v>339218</v>
      </c>
      <c r="U75">
        <v>385975</v>
      </c>
      <c r="V75" s="25">
        <f t="shared" si="72"/>
        <v>4.1345697490067224</v>
      </c>
      <c r="W75" s="6">
        <v>85370</v>
      </c>
      <c r="X75" s="25">
        <f t="shared" si="73"/>
        <v>-1.9292606057213391</v>
      </c>
      <c r="Y75">
        <v>88377</v>
      </c>
      <c r="Z75" s="25">
        <f t="shared" si="74"/>
        <v>10.642093113057527</v>
      </c>
      <c r="AA75" s="25">
        <f t="shared" si="85"/>
        <v>4.1758761064226491</v>
      </c>
      <c r="AB75">
        <f t="shared" si="63"/>
        <v>173747</v>
      </c>
      <c r="AC75" s="12">
        <f t="shared" si="75"/>
        <v>4.2676983357678111</v>
      </c>
      <c r="AD75">
        <v>103</v>
      </c>
      <c r="AE75" s="12">
        <f t="shared" si="76"/>
        <v>0.87762630590164648</v>
      </c>
      <c r="AF75" s="3">
        <v>90.3</v>
      </c>
      <c r="AG75" s="12">
        <f t="shared" si="77"/>
        <v>1.1135972540485817</v>
      </c>
      <c r="AH75" s="48">
        <v>969932</v>
      </c>
      <c r="AI75" s="50">
        <f t="shared" si="78"/>
        <v>2.6150039102915912</v>
      </c>
      <c r="AJ75" s="48">
        <f t="shared" si="79"/>
        <v>1147242.7853954718</v>
      </c>
      <c r="AK75" s="50">
        <f t="shared" si="53"/>
        <v>2.6221417375220213</v>
      </c>
      <c r="AL75" s="5">
        <v>61</v>
      </c>
      <c r="AM75" s="3">
        <v>60.759230000000002</v>
      </c>
      <c r="AN75" s="15">
        <f t="shared" si="80"/>
        <v>3.286746013192321</v>
      </c>
      <c r="AO75" s="7">
        <v>60.580329999999996</v>
      </c>
      <c r="AP75" s="34">
        <f t="shared" si="60"/>
        <v>57.565898073904314</v>
      </c>
      <c r="AQ75" s="14">
        <v>1.1000000000000001</v>
      </c>
      <c r="AR75" s="3">
        <v>61.351979999999998</v>
      </c>
      <c r="AS75" s="3">
        <v>62.689030000000002</v>
      </c>
      <c r="AT75" s="12">
        <f t="shared" si="81"/>
        <v>3.1590598054219932</v>
      </c>
      <c r="AU75">
        <v>823289</v>
      </c>
      <c r="AV75" s="27">
        <f t="shared" si="82"/>
        <v>3.3171819173421824</v>
      </c>
      <c r="AW75">
        <v>801581</v>
      </c>
      <c r="AX75">
        <f t="shared" si="64"/>
        <v>97.363258831345973</v>
      </c>
      <c r="AY75" s="14">
        <f t="shared" si="83"/>
        <v>8.5412142442313765</v>
      </c>
      <c r="AZ75">
        <v>850158</v>
      </c>
      <c r="BA75" s="14">
        <f t="shared" si="84"/>
        <v>-5.4202047798323605</v>
      </c>
      <c r="BB75" s="6">
        <v>11</v>
      </c>
      <c r="BC75" s="12">
        <f t="shared" si="65"/>
        <v>2.7128667388252694</v>
      </c>
      <c r="BD75" s="35">
        <v>82.683329999999998</v>
      </c>
      <c r="BE75" s="55">
        <v>83.681839999999994</v>
      </c>
      <c r="BF75" s="11">
        <f t="shared" si="86"/>
        <v>11.085687743829808</v>
      </c>
      <c r="BG75" s="30">
        <v>91.813329999999993</v>
      </c>
      <c r="BH75" s="48">
        <v>92.551710073478802</v>
      </c>
      <c r="BI75" s="11">
        <f t="shared" si="87"/>
        <v>11.703390233727173</v>
      </c>
      <c r="BM75">
        <v>2676.8299722633901</v>
      </c>
      <c r="BN75" s="72">
        <f t="shared" si="31"/>
        <v>2676829.9722633902</v>
      </c>
      <c r="BO75">
        <v>2684648</v>
      </c>
    </row>
    <row r="76" spans="1:67" x14ac:dyDescent="0.25">
      <c r="A76" t="s">
        <v>73</v>
      </c>
      <c r="B76" s="6">
        <v>2717424</v>
      </c>
      <c r="C76" s="12">
        <f t="shared" si="66"/>
        <v>1.2134752070641852</v>
      </c>
      <c r="D76">
        <v>2346715</v>
      </c>
      <c r="E76">
        <f t="shared" si="61"/>
        <v>86.358072939666386</v>
      </c>
      <c r="F76" s="20">
        <f t="shared" si="67"/>
        <v>0.93448483209854771</v>
      </c>
      <c r="G76">
        <v>1604756</v>
      </c>
      <c r="H76" s="12">
        <f t="shared" si="68"/>
        <v>9.3266374509504146E-2</v>
      </c>
      <c r="I76">
        <v>1401246</v>
      </c>
      <c r="J76">
        <f t="shared" si="62"/>
        <v>87.318321289965567</v>
      </c>
      <c r="K76" s="20">
        <f t="shared" si="69"/>
        <v>3.2280919403877562</v>
      </c>
      <c r="L76" s="7">
        <v>87.842119999999994</v>
      </c>
      <c r="M76" s="34">
        <f t="shared" si="59"/>
        <v>83.05511965390815</v>
      </c>
      <c r="N76" s="14">
        <v>1.1000000000000001</v>
      </c>
      <c r="O76" s="33">
        <v>429412</v>
      </c>
      <c r="P76">
        <v>512708</v>
      </c>
      <c r="Q76" s="12">
        <f t="shared" si="70"/>
        <v>0.66417601120338787</v>
      </c>
      <c r="R76" s="43">
        <v>181212</v>
      </c>
      <c r="S76" s="45">
        <f t="shared" si="71"/>
        <v>0.42200031671215521</v>
      </c>
      <c r="T76" s="33">
        <v>365235</v>
      </c>
      <c r="U76">
        <v>395294</v>
      </c>
      <c r="V76" s="25">
        <f t="shared" si="72"/>
        <v>2.3857191313895854</v>
      </c>
      <c r="W76" s="6">
        <v>90175</v>
      </c>
      <c r="X76" s="25">
        <f t="shared" si="73"/>
        <v>5.4757475767388541</v>
      </c>
      <c r="Y76">
        <v>91942</v>
      </c>
      <c r="Z76" s="25">
        <f t="shared" si="74"/>
        <v>3.9546188663688753</v>
      </c>
      <c r="AA76" s="25">
        <f t="shared" si="85"/>
        <v>3.1114086068969371</v>
      </c>
      <c r="AB76">
        <f t="shared" si="63"/>
        <v>182117</v>
      </c>
      <c r="AC76" s="12">
        <f t="shared" si="75"/>
        <v>4.704911956672575</v>
      </c>
      <c r="AD76">
        <v>103.5</v>
      </c>
      <c r="AE76" s="12">
        <f t="shared" si="76"/>
        <v>0.48426244757875381</v>
      </c>
      <c r="AF76" s="3">
        <v>91.3</v>
      </c>
      <c r="AG76" s="12">
        <f t="shared" si="77"/>
        <v>1.1013327177983534</v>
      </c>
      <c r="AH76" s="48">
        <v>1001451</v>
      </c>
      <c r="AI76" s="50">
        <f t="shared" si="78"/>
        <v>3.197926135153395</v>
      </c>
      <c r="AJ76" s="48">
        <f t="shared" si="79"/>
        <v>1146896.7625641751</v>
      </c>
      <c r="AK76" s="50">
        <f t="shared" si="53"/>
        <v>-3.0165805234361187E-2</v>
      </c>
      <c r="AL76" s="5">
        <v>62.6</v>
      </c>
      <c r="AM76" s="3">
        <v>62.594410000000003</v>
      </c>
      <c r="AN76" s="15">
        <f t="shared" si="80"/>
        <v>2.9756972158014428</v>
      </c>
      <c r="AO76" s="7">
        <v>61.603020000000001</v>
      </c>
      <c r="AP76" s="34">
        <f t="shared" si="60"/>
        <v>58.202618494780793</v>
      </c>
      <c r="AQ76" s="14">
        <v>1.1000000000000001</v>
      </c>
      <c r="AR76" s="3">
        <v>67.780779999999993</v>
      </c>
      <c r="AS76" s="3">
        <v>67.484610000000004</v>
      </c>
      <c r="AT76" s="12">
        <f t="shared" si="81"/>
        <v>7.3713099678558436</v>
      </c>
      <c r="AU76">
        <v>834270</v>
      </c>
      <c r="AV76" s="27">
        <f t="shared" si="82"/>
        <v>1.3249797622817638</v>
      </c>
      <c r="AW76">
        <v>902988</v>
      </c>
      <c r="AX76">
        <f t="shared" si="64"/>
        <v>108.23690172246394</v>
      </c>
      <c r="AY76" s="14">
        <f t="shared" si="83"/>
        <v>10.587343921444337</v>
      </c>
      <c r="AZ76">
        <v>891762</v>
      </c>
      <c r="BA76" s="14">
        <f t="shared" si="84"/>
        <v>4.7777066271432744</v>
      </c>
      <c r="BB76" s="6">
        <v>11.667</v>
      </c>
      <c r="BC76" s="12">
        <f t="shared" si="65"/>
        <v>2.8750223002257278</v>
      </c>
      <c r="BD76" s="35">
        <v>82.42</v>
      </c>
      <c r="BE76" s="55">
        <v>81.775059999999996</v>
      </c>
      <c r="BF76" s="11">
        <f t="shared" si="86"/>
        <v>2.3049681457840698</v>
      </c>
      <c r="BG76" s="30">
        <v>86.76</v>
      </c>
      <c r="BH76" s="48">
        <v>86.040502948968594</v>
      </c>
      <c r="BI76" s="11">
        <f t="shared" si="87"/>
        <v>7.2949366234512425</v>
      </c>
      <c r="BM76">
        <v>2709.3126403103602</v>
      </c>
      <c r="BN76" s="72">
        <f t="shared" si="31"/>
        <v>2709312.6403103601</v>
      </c>
      <c r="BO76">
        <v>2717424</v>
      </c>
    </row>
    <row r="77" spans="1:67" x14ac:dyDescent="0.25">
      <c r="A77" t="s">
        <v>74</v>
      </c>
      <c r="B77" s="6">
        <v>2723918</v>
      </c>
      <c r="C77" s="12">
        <f t="shared" si="66"/>
        <v>0.23869123033311013</v>
      </c>
      <c r="D77">
        <v>2408850</v>
      </c>
      <c r="E77">
        <f t="shared" si="61"/>
        <v>88.433278828510993</v>
      </c>
      <c r="F77" s="20">
        <f t="shared" si="67"/>
        <v>2.3746065009497386</v>
      </c>
      <c r="G77">
        <v>1603176</v>
      </c>
      <c r="H77" s="12">
        <f t="shared" si="68"/>
        <v>-9.8505836642459599E-2</v>
      </c>
      <c r="I77">
        <v>1455762</v>
      </c>
      <c r="J77">
        <f t="shared" si="62"/>
        <v>90.804877318522742</v>
      </c>
      <c r="K77" s="20">
        <f t="shared" si="69"/>
        <v>3.9152692435118652</v>
      </c>
      <c r="L77" s="7">
        <v>89.237790000000004</v>
      </c>
      <c r="M77" s="34">
        <f t="shared" si="59"/>
        <v>83.973769280013016</v>
      </c>
      <c r="N77" s="14">
        <v>1.1000000000000001</v>
      </c>
      <c r="O77" s="33">
        <v>456153</v>
      </c>
      <c r="P77">
        <v>518405</v>
      </c>
      <c r="Q77" s="12">
        <f t="shared" si="70"/>
        <v>1.1050307718500463</v>
      </c>
      <c r="R77" s="43">
        <v>192645</v>
      </c>
      <c r="S77" s="45">
        <f t="shared" si="71"/>
        <v>0.42232540397629742</v>
      </c>
      <c r="T77" s="33">
        <v>392712</v>
      </c>
      <c r="U77">
        <v>405908</v>
      </c>
      <c r="V77" s="25">
        <f t="shared" si="72"/>
        <v>2.6496741096741161</v>
      </c>
      <c r="W77" s="6">
        <v>93944</v>
      </c>
      <c r="X77" s="25">
        <f t="shared" si="73"/>
        <v>4.0946633273176047</v>
      </c>
      <c r="Y77">
        <v>105134</v>
      </c>
      <c r="Z77" s="25">
        <f t="shared" si="74"/>
        <v>13.407778353595035</v>
      </c>
      <c r="AA77" s="25">
        <f t="shared" si="85"/>
        <v>4.6650999301951046</v>
      </c>
      <c r="AB77">
        <f t="shared" si="63"/>
        <v>199078</v>
      </c>
      <c r="AC77" s="12">
        <f t="shared" si="75"/>
        <v>8.9047370051797969</v>
      </c>
      <c r="AD77">
        <v>103.9</v>
      </c>
      <c r="AE77" s="12">
        <f t="shared" si="76"/>
        <v>0.38572853997580481</v>
      </c>
      <c r="AF77" s="3">
        <v>90.9</v>
      </c>
      <c r="AG77" s="12">
        <f t="shared" si="77"/>
        <v>-0.43907864174901334</v>
      </c>
      <c r="AH77" s="48">
        <v>1038617</v>
      </c>
      <c r="AI77" s="50">
        <f t="shared" si="78"/>
        <v>3.6440072165364157</v>
      </c>
      <c r="AJ77" s="48">
        <f t="shared" si="79"/>
        <v>1143789.8829561423</v>
      </c>
      <c r="AK77" s="50">
        <f t="shared" si="53"/>
        <v>-0.27126202697544954</v>
      </c>
      <c r="AL77" s="5">
        <v>64.599999999999994</v>
      </c>
      <c r="AM77" s="3">
        <v>64.575659999999999</v>
      </c>
      <c r="AN77" s="15">
        <f t="shared" si="80"/>
        <v>3.116158260908275</v>
      </c>
      <c r="AO77" s="7">
        <v>62.636279999999999</v>
      </c>
      <c r="AP77" s="34">
        <f t="shared" si="60"/>
        <v>58.846381503507473</v>
      </c>
      <c r="AQ77" s="14">
        <v>1.1000000000000001</v>
      </c>
      <c r="AR77" s="3">
        <v>71.86318</v>
      </c>
      <c r="AS77" s="3">
        <v>71.167280000000005</v>
      </c>
      <c r="AT77" s="12">
        <f t="shared" si="81"/>
        <v>5.3133590347878012</v>
      </c>
      <c r="AU77">
        <v>853162</v>
      </c>
      <c r="AV77" s="27">
        <f t="shared" si="82"/>
        <v>2.2392356423116766</v>
      </c>
      <c r="AW77">
        <v>951668</v>
      </c>
      <c r="AX77">
        <f t="shared" si="64"/>
        <v>111.54599009332343</v>
      </c>
      <c r="AY77" s="14">
        <f t="shared" si="83"/>
        <v>3.0114613756550668</v>
      </c>
      <c r="AZ77">
        <v>910966</v>
      </c>
      <c r="BA77" s="14">
        <f t="shared" si="84"/>
        <v>2.1306294104148193</v>
      </c>
      <c r="BB77" s="6">
        <v>12</v>
      </c>
      <c r="BC77" s="12">
        <f t="shared" si="65"/>
        <v>2.9558802241544431</v>
      </c>
      <c r="BD77" s="35">
        <v>87.923330000000007</v>
      </c>
      <c r="BE77" s="55">
        <v>87.508189999999999</v>
      </c>
      <c r="BF77" s="11">
        <f t="shared" si="86"/>
        <v>-6.7760081838609487</v>
      </c>
      <c r="BG77" s="30">
        <v>88.99</v>
      </c>
      <c r="BH77" s="48">
        <v>88.950506115475207</v>
      </c>
      <c r="BI77" s="11">
        <f t="shared" si="87"/>
        <v>-3.3261954075539002</v>
      </c>
      <c r="BM77">
        <v>2715.7795319760598</v>
      </c>
      <c r="BN77" s="72">
        <f t="shared" si="31"/>
        <v>2715779.53197606</v>
      </c>
      <c r="BO77">
        <v>2723918</v>
      </c>
    </row>
    <row r="78" spans="1:67" x14ac:dyDescent="0.25">
      <c r="A78" t="s">
        <v>75</v>
      </c>
      <c r="B78" s="6">
        <v>2708410</v>
      </c>
      <c r="C78" s="12">
        <f t="shared" si="66"/>
        <v>-0.57095382048100163</v>
      </c>
      <c r="D78">
        <v>2423841</v>
      </c>
      <c r="E78">
        <f t="shared" si="61"/>
        <v>89.493134348196918</v>
      </c>
      <c r="F78" s="20">
        <f t="shared" si="67"/>
        <v>1.1913555007614818</v>
      </c>
      <c r="G78">
        <v>1596588</v>
      </c>
      <c r="H78" s="12">
        <f t="shared" si="68"/>
        <v>-0.41178095065994569</v>
      </c>
      <c r="I78">
        <v>1474702</v>
      </c>
      <c r="J78">
        <f t="shared" si="62"/>
        <v>92.365845164813962</v>
      </c>
      <c r="K78" s="20">
        <f t="shared" si="69"/>
        <v>1.7044270113739657</v>
      </c>
      <c r="L78" s="7">
        <v>90.650679999999994</v>
      </c>
      <c r="M78" s="34">
        <f t="shared" si="59"/>
        <v>84.902579834656166</v>
      </c>
      <c r="N78" s="14">
        <v>1.1000000000000001</v>
      </c>
      <c r="O78" s="33">
        <v>469684</v>
      </c>
      <c r="P78">
        <v>523281</v>
      </c>
      <c r="Q78" s="12">
        <f t="shared" si="70"/>
        <v>0.93618146206306818</v>
      </c>
      <c r="R78" s="43">
        <v>191252</v>
      </c>
      <c r="S78" s="45">
        <f t="shared" si="71"/>
        <v>0.40719292119808209</v>
      </c>
      <c r="T78" s="33">
        <v>410507</v>
      </c>
      <c r="U78">
        <v>417667</v>
      </c>
      <c r="V78" s="25">
        <f t="shared" si="72"/>
        <v>2.8557931373608625</v>
      </c>
      <c r="W78" s="6">
        <v>94999</v>
      </c>
      <c r="X78" s="25">
        <f t="shared" si="73"/>
        <v>1.116750516657028</v>
      </c>
      <c r="Y78">
        <v>106843</v>
      </c>
      <c r="Z78" s="25">
        <f t="shared" si="74"/>
        <v>1.6124740223750322</v>
      </c>
      <c r="AA78" s="25">
        <f>100*(LN(U78+W78+Y78)-LN(U77+W77+Y77))</f>
        <v>2.372191154147707</v>
      </c>
      <c r="AB78">
        <f t="shared" si="63"/>
        <v>201842</v>
      </c>
      <c r="AC78" s="12">
        <f t="shared" si="75"/>
        <v>1.378850539508214</v>
      </c>
      <c r="AD78">
        <v>103.7</v>
      </c>
      <c r="AE78" s="12">
        <f t="shared" si="76"/>
        <v>-0.19267828696998279</v>
      </c>
      <c r="AF78" s="3">
        <v>90.9</v>
      </c>
      <c r="AG78" s="12">
        <f t="shared" si="77"/>
        <v>0</v>
      </c>
      <c r="AH78" s="48">
        <v>1061852</v>
      </c>
      <c r="AI78" s="50">
        <f t="shared" si="78"/>
        <v>2.2124532927531249</v>
      </c>
      <c r="AJ78" s="48">
        <f t="shared" si="79"/>
        <v>1149615.4212688394</v>
      </c>
      <c r="AK78" s="50">
        <f t="shared" si="53"/>
        <v>0.50802628137915917</v>
      </c>
      <c r="AL78" s="5">
        <v>65</v>
      </c>
      <c r="AM78" s="3">
        <v>65.222930000000005</v>
      </c>
      <c r="AN78" s="15">
        <f t="shared" si="80"/>
        <v>0.99735346184441909</v>
      </c>
      <c r="AO78" s="7">
        <v>63.675159999999998</v>
      </c>
      <c r="AP78" s="34">
        <f t="shared" si="60"/>
        <v>59.497264996193856</v>
      </c>
      <c r="AQ78" s="14">
        <v>1.1000000000000001</v>
      </c>
      <c r="AR78" s="3">
        <v>71.356960000000001</v>
      </c>
      <c r="AS78" s="3">
        <v>70.934510000000003</v>
      </c>
      <c r="AT78" s="12">
        <f t="shared" si="81"/>
        <v>-0.32761052227519016</v>
      </c>
      <c r="AU78">
        <v>787547</v>
      </c>
      <c r="AV78" s="27">
        <f t="shared" si="82"/>
        <v>-8.0026395937707662</v>
      </c>
      <c r="AW78">
        <v>872999</v>
      </c>
      <c r="AX78">
        <f t="shared" si="64"/>
        <v>110.85040003961669</v>
      </c>
      <c r="AY78" s="14">
        <f t="shared" si="83"/>
        <v>-0.62554281705269332</v>
      </c>
      <c r="AZ78">
        <v>866230</v>
      </c>
      <c r="BA78" s="14">
        <f t="shared" si="84"/>
        <v>-5.0355112724407292</v>
      </c>
      <c r="BB78" s="6">
        <v>11.891299999999999</v>
      </c>
      <c r="BC78" s="12">
        <f t="shared" si="65"/>
        <v>2.9294932479524336</v>
      </c>
      <c r="BD78" s="35">
        <v>77.546670000000006</v>
      </c>
      <c r="BE78" s="55">
        <v>77.409630000000007</v>
      </c>
      <c r="BF78" s="11">
        <f t="shared" si="86"/>
        <v>12.26211975223821</v>
      </c>
      <c r="BG78" s="30">
        <v>75.986670000000004</v>
      </c>
      <c r="BH78" s="48">
        <v>75.883481966098003</v>
      </c>
      <c r="BI78" s="11">
        <f t="shared" si="87"/>
        <v>15.888107217114289</v>
      </c>
      <c r="BM78">
        <v>2700.2736849954599</v>
      </c>
      <c r="BN78" s="72">
        <f t="shared" si="31"/>
        <v>2700273.6849954599</v>
      </c>
      <c r="BO78">
        <v>2708410</v>
      </c>
    </row>
    <row r="79" spans="1:67" x14ac:dyDescent="0.25">
      <c r="A79" t="s">
        <v>76</v>
      </c>
      <c r="B79" s="6">
        <v>2666281</v>
      </c>
      <c r="C79" s="12">
        <f t="shared" si="66"/>
        <v>-1.5677129286821412</v>
      </c>
      <c r="D79">
        <v>2459962</v>
      </c>
      <c r="E79">
        <f t="shared" si="61"/>
        <v>92.261918379945698</v>
      </c>
      <c r="F79" s="20">
        <f t="shared" si="67"/>
        <v>3.0469559961034953</v>
      </c>
      <c r="G79">
        <v>1575712</v>
      </c>
      <c r="H79" s="12">
        <f t="shared" si="68"/>
        <v>-1.3161618610132209</v>
      </c>
      <c r="I79">
        <v>1466557</v>
      </c>
      <c r="J79">
        <f t="shared" si="62"/>
        <v>93.072655409110297</v>
      </c>
      <c r="K79" s="20">
        <f t="shared" si="69"/>
        <v>0.76231598614660001</v>
      </c>
      <c r="L79" s="7">
        <v>92.077010000000001</v>
      </c>
      <c r="M79" s="34">
        <f t="shared" si="59"/>
        <v>85.841663705047949</v>
      </c>
      <c r="N79" s="14">
        <v>1.1000000000000001</v>
      </c>
      <c r="O79" s="33">
        <v>475944</v>
      </c>
      <c r="P79">
        <v>530082</v>
      </c>
      <c r="Q79" s="12">
        <f t="shared" si="70"/>
        <v>1.2913106885950043</v>
      </c>
      <c r="R79" s="43">
        <v>190016</v>
      </c>
      <c r="S79" s="45">
        <f t="shared" si="71"/>
        <v>0.39924024675171871</v>
      </c>
      <c r="T79" s="33">
        <v>361142</v>
      </c>
      <c r="U79">
        <v>369604</v>
      </c>
      <c r="V79" s="25">
        <f t="shared" si="72"/>
        <v>-12.225230209244842</v>
      </c>
      <c r="W79" s="6">
        <v>90587</v>
      </c>
      <c r="X79" s="25">
        <f t="shared" si="73"/>
        <v>-4.7555650334503596</v>
      </c>
      <c r="Y79">
        <v>116031</v>
      </c>
      <c r="Z79" s="25">
        <f t="shared" si="74"/>
        <v>8.2496929564493726</v>
      </c>
      <c r="AA79" s="25">
        <f t="shared" si="85"/>
        <v>-7.2434225700071408</v>
      </c>
      <c r="AB79">
        <f t="shared" si="63"/>
        <v>206618</v>
      </c>
      <c r="AC79" s="12">
        <f t="shared" si="75"/>
        <v>2.3386464646986127</v>
      </c>
      <c r="AD79">
        <v>102.1</v>
      </c>
      <c r="AE79" s="12">
        <f t="shared" si="76"/>
        <v>-1.5549390064862223</v>
      </c>
      <c r="AF79" s="3">
        <v>91.5</v>
      </c>
      <c r="AG79" s="12">
        <f t="shared" si="77"/>
        <v>0.65789710980430627</v>
      </c>
      <c r="AH79" s="48">
        <v>1058784</v>
      </c>
      <c r="AI79" s="50">
        <f t="shared" si="78"/>
        <v>-0.28934735998920047</v>
      </c>
      <c r="AJ79" s="48">
        <f t="shared" si="79"/>
        <v>1137588.6884778428</v>
      </c>
      <c r="AK79" s="50">
        <f t="shared" si="53"/>
        <v>-1.0516633461357117</v>
      </c>
      <c r="AL79" s="5">
        <v>66.099999999999994</v>
      </c>
      <c r="AM79" s="3">
        <v>65.987690000000001</v>
      </c>
      <c r="AN79" s="15">
        <f t="shared" si="80"/>
        <v>1.1657115257043493</v>
      </c>
      <c r="AO79" s="7">
        <v>64.71593</v>
      </c>
      <c r="AP79" s="34">
        <f t="shared" si="60"/>
        <v>60.15534773053669</v>
      </c>
      <c r="AQ79" s="14">
        <v>1.1000000000000001</v>
      </c>
      <c r="AR79" s="3">
        <v>68.190929999999994</v>
      </c>
      <c r="AS79" s="3">
        <v>69.553849999999997</v>
      </c>
      <c r="AT79" s="12">
        <f t="shared" si="81"/>
        <v>-1.9655784311192193</v>
      </c>
      <c r="AU79">
        <v>708433</v>
      </c>
      <c r="AV79" s="27">
        <f t="shared" si="82"/>
        <v>-10.586756278392251</v>
      </c>
      <c r="AW79">
        <v>760149</v>
      </c>
      <c r="AX79">
        <f t="shared" si="64"/>
        <v>107.30005519223414</v>
      </c>
      <c r="AY79" s="14">
        <f t="shared" si="83"/>
        <v>-3.2552380883501542</v>
      </c>
      <c r="AZ79">
        <v>738560</v>
      </c>
      <c r="BA79" s="14">
        <f t="shared" si="84"/>
        <v>-15.944811777486834</v>
      </c>
      <c r="BB79" s="6">
        <v>10.82273</v>
      </c>
      <c r="BC79" s="12">
        <f t="shared" si="65"/>
        <v>2.6697260477058249</v>
      </c>
      <c r="BD79" s="35">
        <v>78.95</v>
      </c>
      <c r="BE79" s="55">
        <v>80.394660000000002</v>
      </c>
      <c r="BF79" s="11">
        <f t="shared" si="86"/>
        <v>-3.7836564607725442</v>
      </c>
      <c r="BG79" s="30">
        <v>76.983329999999995</v>
      </c>
      <c r="BH79" s="48">
        <v>78.036002514748603</v>
      </c>
      <c r="BI79" s="11">
        <f t="shared" si="87"/>
        <v>-2.7971259088695355</v>
      </c>
      <c r="BM79">
        <v>2657.9411453173998</v>
      </c>
      <c r="BN79" s="72">
        <f t="shared" si="31"/>
        <v>2657941.1453173999</v>
      </c>
      <c r="BO79">
        <v>2666281</v>
      </c>
    </row>
    <row r="80" spans="1:67" x14ac:dyDescent="0.25">
      <c r="A80" t="s">
        <v>77</v>
      </c>
      <c r="B80" s="6">
        <v>2657131</v>
      </c>
      <c r="C80" s="12">
        <f t="shared" si="66"/>
        <v>-0.34376482642279882</v>
      </c>
      <c r="D80">
        <v>2461661</v>
      </c>
      <c r="E80">
        <f t="shared" si="61"/>
        <v>92.643569323454514</v>
      </c>
      <c r="F80" s="20">
        <f t="shared" si="67"/>
        <v>0.41280709428814788</v>
      </c>
      <c r="G80">
        <v>1559797</v>
      </c>
      <c r="H80" s="12">
        <f t="shared" si="68"/>
        <v>-1.0151549030835483</v>
      </c>
      <c r="I80">
        <v>1479540</v>
      </c>
      <c r="J80">
        <f t="shared" si="62"/>
        <v>94.854650957784898</v>
      </c>
      <c r="K80" s="20">
        <f t="shared" si="69"/>
        <v>1.896530095114457</v>
      </c>
      <c r="L80" s="7">
        <v>93.514089999999996</v>
      </c>
      <c r="M80" s="34">
        <f t="shared" si="59"/>
        <v>86.791134521482462</v>
      </c>
      <c r="N80" s="14">
        <v>1.1000000000000001</v>
      </c>
      <c r="O80" s="33">
        <v>474547</v>
      </c>
      <c r="P80">
        <v>537090</v>
      </c>
      <c r="Q80" s="12">
        <f t="shared" si="70"/>
        <v>1.3133966671430741</v>
      </c>
      <c r="R80" s="43">
        <v>189907</v>
      </c>
      <c r="S80" s="45">
        <f t="shared" si="71"/>
        <v>0.40018586146366958</v>
      </c>
      <c r="T80" s="33">
        <v>345042</v>
      </c>
      <c r="U80">
        <v>353662</v>
      </c>
      <c r="V80" s="25">
        <f t="shared" si="72"/>
        <v>-4.4090507459934258</v>
      </c>
      <c r="W80" s="6">
        <v>84156</v>
      </c>
      <c r="X80" s="25">
        <f t="shared" si="73"/>
        <v>-7.3638495552073024</v>
      </c>
      <c r="Y80">
        <v>116679</v>
      </c>
      <c r="Z80" s="25">
        <f t="shared" si="74"/>
        <v>0.55691777306456913</v>
      </c>
      <c r="AA80" s="25">
        <f t="shared" si="85"/>
        <v>-3.8431606612379099</v>
      </c>
      <c r="AB80">
        <f t="shared" si="63"/>
        <v>200835</v>
      </c>
      <c r="AC80" s="12">
        <f t="shared" si="75"/>
        <v>-2.8388002351928066</v>
      </c>
      <c r="AD80">
        <v>100.9</v>
      </c>
      <c r="AE80" s="12">
        <f t="shared" si="76"/>
        <v>-1.1822797811055885</v>
      </c>
      <c r="AF80" s="3">
        <v>92.4</v>
      </c>
      <c r="AG80" s="12">
        <f t="shared" si="77"/>
        <v>0.97880063661621719</v>
      </c>
      <c r="AH80" s="48">
        <v>1070020</v>
      </c>
      <c r="AI80" s="50">
        <f t="shared" si="78"/>
        <v>1.0556260078205426</v>
      </c>
      <c r="AJ80" s="48">
        <f t="shared" si="79"/>
        <v>1128062.7667653461</v>
      </c>
      <c r="AK80" s="50">
        <f t="shared" si="53"/>
        <v>-0.84090408729391442</v>
      </c>
      <c r="AL80" s="5">
        <v>67.5</v>
      </c>
      <c r="AM80" s="3">
        <v>67.444410000000005</v>
      </c>
      <c r="AN80" s="15">
        <f t="shared" si="80"/>
        <v>2.1835493535950157</v>
      </c>
      <c r="AO80" s="7">
        <v>65.755830000000003</v>
      </c>
      <c r="AP80" s="34">
        <f t="shared" si="60"/>
        <v>60.820709335349754</v>
      </c>
      <c r="AQ80" s="14">
        <v>1.1000000000000001</v>
      </c>
      <c r="AR80" s="3">
        <v>68.447640000000007</v>
      </c>
      <c r="AS80" s="3">
        <v>68.110979999999998</v>
      </c>
      <c r="AT80" s="12">
        <f t="shared" si="81"/>
        <v>-2.0962839057545146</v>
      </c>
      <c r="AU80">
        <v>655786</v>
      </c>
      <c r="AV80" s="27">
        <f t="shared" si="82"/>
        <v>-7.7220972463882376</v>
      </c>
      <c r="AW80">
        <v>645722</v>
      </c>
      <c r="AX80">
        <f t="shared" si="64"/>
        <v>98.465353026749582</v>
      </c>
      <c r="AY80" s="14">
        <f t="shared" si="83"/>
        <v>-8.592442363001318</v>
      </c>
      <c r="AZ80">
        <v>716284</v>
      </c>
      <c r="BA80" s="14">
        <f t="shared" si="84"/>
        <v>-3.0625608078326039</v>
      </c>
      <c r="BB80" s="6">
        <v>8.5</v>
      </c>
      <c r="BC80" s="12">
        <f t="shared" si="65"/>
        <v>2.1027367192075581</v>
      </c>
      <c r="BD80" s="35">
        <v>89.586669999999998</v>
      </c>
      <c r="BE80" s="55">
        <v>88.711370000000002</v>
      </c>
      <c r="BF80" s="11">
        <f t="shared" si="86"/>
        <v>-9.8440309924744618</v>
      </c>
      <c r="BG80" s="30">
        <v>88.2</v>
      </c>
      <c r="BH80" s="48">
        <v>87.307295918128801</v>
      </c>
      <c r="BI80" s="11">
        <f t="shared" si="87"/>
        <v>-11.226374139837159</v>
      </c>
      <c r="BM80">
        <v>2648.8040785640201</v>
      </c>
      <c r="BN80" s="72">
        <f t="shared" si="31"/>
        <v>2648804.0785640199</v>
      </c>
      <c r="BO80">
        <v>2657131</v>
      </c>
    </row>
    <row r="81" spans="1:67" x14ac:dyDescent="0.25">
      <c r="A81" t="s">
        <v>78</v>
      </c>
      <c r="B81" s="6">
        <v>2663293</v>
      </c>
      <c r="C81" s="12">
        <f>100*(LN(B81)-LN(B80))</f>
        <v>0.23163577771967425</v>
      </c>
      <c r="D81">
        <v>2524943</v>
      </c>
      <c r="E81">
        <f t="shared" si="61"/>
        <v>94.805303059032568</v>
      </c>
      <c r="F81" s="20">
        <f t="shared" si="67"/>
        <v>2.3065805088753777</v>
      </c>
      <c r="G81">
        <v>1555670</v>
      </c>
      <c r="H81" s="12">
        <f t="shared" si="68"/>
        <v>-0.26493635875421973</v>
      </c>
      <c r="I81">
        <v>1503828</v>
      </c>
      <c r="J81">
        <f t="shared" si="62"/>
        <v>96.66754517346223</v>
      </c>
      <c r="K81" s="20">
        <f t="shared" si="69"/>
        <v>1.8931992219742177</v>
      </c>
      <c r="L81" s="7">
        <v>94.959819999999993</v>
      </c>
      <c r="M81" s="34">
        <f t="shared" si="59"/>
        <v>87.7511071710869</v>
      </c>
      <c r="N81" s="14">
        <v>1.1000000000000001</v>
      </c>
      <c r="O81" s="33">
        <v>505196</v>
      </c>
      <c r="P81">
        <v>545204</v>
      </c>
      <c r="Q81" s="12">
        <f t="shared" si="70"/>
        <v>1.4994358321326118</v>
      </c>
      <c r="R81" s="43">
        <v>202072</v>
      </c>
      <c r="S81" s="45">
        <f t="shared" si="71"/>
        <v>0.3999873316494984</v>
      </c>
      <c r="T81" s="33">
        <v>330812</v>
      </c>
      <c r="U81">
        <v>337764</v>
      </c>
      <c r="V81" s="25">
        <f t="shared" si="72"/>
        <v>-4.5994228001402959</v>
      </c>
      <c r="W81" s="6">
        <v>83010</v>
      </c>
      <c r="X81" s="25">
        <f t="shared" si="73"/>
        <v>-1.37111368758287</v>
      </c>
      <c r="Y81">
        <v>118046</v>
      </c>
      <c r="Z81" s="25">
        <f t="shared" si="74"/>
        <v>1.1647804496265124</v>
      </c>
      <c r="AA81" s="25">
        <f t="shared" si="85"/>
        <v>-2.8679833124087395</v>
      </c>
      <c r="AB81">
        <f t="shared" si="63"/>
        <v>201056</v>
      </c>
      <c r="AC81" s="12">
        <f t="shared" si="75"/>
        <v>0.10998008030842499</v>
      </c>
      <c r="AD81">
        <v>99.7</v>
      </c>
      <c r="AE81" s="12">
        <f t="shared" si="76"/>
        <v>-1.1964250391771181</v>
      </c>
      <c r="AF81" s="3">
        <v>94.3</v>
      </c>
      <c r="AG81" s="12">
        <f t="shared" si="77"/>
        <v>2.0354210991773591</v>
      </c>
      <c r="AH81" s="48">
        <v>1123985</v>
      </c>
      <c r="AI81" s="50">
        <f t="shared" si="78"/>
        <v>4.9203066298806775</v>
      </c>
      <c r="AJ81" s="48">
        <f t="shared" si="79"/>
        <v>1162732.5365334335</v>
      </c>
      <c r="AK81" s="50">
        <f t="shared" si="53"/>
        <v>3.0271074079063709</v>
      </c>
      <c r="AL81" s="5">
        <v>68.7</v>
      </c>
      <c r="AM81" s="3">
        <v>68.593879999999999</v>
      </c>
      <c r="AN81" s="15">
        <f t="shared" si="80"/>
        <v>1.6899614909402949</v>
      </c>
      <c r="AO81" s="7">
        <v>66.792879999999997</v>
      </c>
      <c r="AP81" s="34">
        <f t="shared" si="60"/>
        <v>61.493430320199032</v>
      </c>
      <c r="AQ81" s="14">
        <v>1.1000000000000001</v>
      </c>
      <c r="AR81" s="3">
        <v>68.663110000000003</v>
      </c>
      <c r="AS81" s="3">
        <v>68.100200000000001</v>
      </c>
      <c r="AT81" s="12">
        <f t="shared" si="81"/>
        <v>-1.5828363020542469E-2</v>
      </c>
      <c r="AU81">
        <v>654437</v>
      </c>
      <c r="AV81" s="27">
        <f t="shared" si="82"/>
        <v>-0.20591921782422418</v>
      </c>
      <c r="AW81">
        <v>648663</v>
      </c>
      <c r="AX81">
        <f t="shared" si="64"/>
        <v>99.117714921375168</v>
      </c>
      <c r="AY81" s="14">
        <f t="shared" si="83"/>
        <v>0.66034430170924807</v>
      </c>
      <c r="AZ81">
        <v>729133</v>
      </c>
      <c r="BA81" s="14">
        <f t="shared" si="84"/>
        <v>1.7779420707856985</v>
      </c>
      <c r="BB81" s="6">
        <v>7.2380000000000004</v>
      </c>
      <c r="BC81" s="12">
        <f t="shared" si="65"/>
        <v>1.7933234010025036</v>
      </c>
      <c r="BD81" s="35">
        <v>93.44</v>
      </c>
      <c r="BE81" s="55">
        <v>92.557879999999997</v>
      </c>
      <c r="BF81" s="11">
        <f t="shared" si="86"/>
        <v>-4.2446112567438909</v>
      </c>
      <c r="BG81" s="30">
        <v>92.46</v>
      </c>
      <c r="BH81" s="48">
        <v>92.005896244983404</v>
      </c>
      <c r="BI81" s="11">
        <f t="shared" si="87"/>
        <v>-5.2418632315893277</v>
      </c>
      <c r="BM81">
        <v>2654.9396564990998</v>
      </c>
      <c r="BN81" s="72">
        <f t="shared" si="31"/>
        <v>2654939.6564990999</v>
      </c>
      <c r="BO81">
        <v>2663293</v>
      </c>
    </row>
    <row r="82" spans="1:67" x14ac:dyDescent="0.25">
      <c r="A82" t="s">
        <v>79</v>
      </c>
      <c r="B82" s="6">
        <v>2681051</v>
      </c>
      <c r="C82" s="12">
        <f t="shared" si="66"/>
        <v>0.6645554760105199</v>
      </c>
      <c r="D82">
        <v>2584142</v>
      </c>
      <c r="E82">
        <f t="shared" si="61"/>
        <v>96.385410050013959</v>
      </c>
      <c r="F82" s="20">
        <f t="shared" si="67"/>
        <v>1.6529494995634941</v>
      </c>
      <c r="G82">
        <v>1550581</v>
      </c>
      <c r="H82" s="12">
        <f t="shared" si="68"/>
        <v>-0.3276621595013296</v>
      </c>
      <c r="I82">
        <v>1519151</v>
      </c>
      <c r="J82">
        <f t="shared" si="62"/>
        <v>97.973017855887562</v>
      </c>
      <c r="K82" s="20">
        <f t="shared" si="69"/>
        <v>1.3414390487264782</v>
      </c>
      <c r="L82" s="7">
        <v>96.412959999999998</v>
      </c>
      <c r="M82" s="34">
        <f t="shared" si="59"/>
        <v>88.721697811723146</v>
      </c>
      <c r="N82" s="14">
        <v>1.1000000000000001</v>
      </c>
      <c r="O82" s="33">
        <v>536861</v>
      </c>
      <c r="P82">
        <v>547232</v>
      </c>
      <c r="Q82" s="12">
        <f t="shared" si="70"/>
        <v>0.37128075780259451</v>
      </c>
      <c r="R82" s="43">
        <v>203577</v>
      </c>
      <c r="S82" s="45">
        <f t="shared" si="71"/>
        <v>0.37919871251590265</v>
      </c>
      <c r="T82" s="33">
        <v>331572</v>
      </c>
      <c r="U82">
        <v>336658</v>
      </c>
      <c r="V82" s="25">
        <f t="shared" si="72"/>
        <v>-0.32798484968594721</v>
      </c>
      <c r="W82" s="6">
        <v>78867</v>
      </c>
      <c r="X82" s="25">
        <f t="shared" si="73"/>
        <v>-5.1198193057011565</v>
      </c>
      <c r="Y82">
        <v>118884</v>
      </c>
      <c r="Z82" s="25">
        <f t="shared" si="74"/>
        <v>0.70738487689254725</v>
      </c>
      <c r="AA82" s="25">
        <f t="shared" si="85"/>
        <v>-0.82200999741797176</v>
      </c>
      <c r="AB82">
        <f t="shared" si="63"/>
        <v>197751</v>
      </c>
      <c r="AC82" s="12">
        <f t="shared" si="75"/>
        <v>-1.6574812695546726</v>
      </c>
      <c r="AD82">
        <v>99.5</v>
      </c>
      <c r="AE82" s="12">
        <f t="shared" si="76"/>
        <v>-0.20080328032454631</v>
      </c>
      <c r="AF82" s="3">
        <v>97.1</v>
      </c>
      <c r="AG82" s="12">
        <f t="shared" si="77"/>
        <v>2.9260185657867588</v>
      </c>
      <c r="AH82" s="48">
        <v>1162663</v>
      </c>
      <c r="AI82" s="50">
        <f t="shared" si="78"/>
        <v>3.3832657517205433</v>
      </c>
      <c r="AJ82" s="48">
        <f t="shared" si="79"/>
        <v>1186717.5528982966</v>
      </c>
      <c r="AK82" s="50">
        <f t="shared" si="53"/>
        <v>2.0418267029940651</v>
      </c>
      <c r="AL82" s="5">
        <v>69</v>
      </c>
      <c r="AM82" s="3">
        <v>69.232569999999996</v>
      </c>
      <c r="AN82" s="15">
        <f t="shared" si="80"/>
        <v>0.92680987114519553</v>
      </c>
      <c r="AO82" s="7">
        <v>67.826189999999997</v>
      </c>
      <c r="AP82" s="34">
        <f t="shared" si="60"/>
        <v>62.173592085144463</v>
      </c>
      <c r="AQ82" s="14">
        <v>1.1000000000000001</v>
      </c>
      <c r="AR82" s="3">
        <v>68.927359999999993</v>
      </c>
      <c r="AS82" s="3">
        <v>68.61551</v>
      </c>
      <c r="AT82" s="12">
        <f t="shared" si="81"/>
        <v>0.75384524623469673</v>
      </c>
      <c r="AU82">
        <v>697140</v>
      </c>
      <c r="AV82" s="27">
        <f t="shared" si="82"/>
        <v>6.3210927390334959</v>
      </c>
      <c r="AW82">
        <v>704550</v>
      </c>
      <c r="AX82">
        <f t="shared" si="64"/>
        <v>101.06291419227126</v>
      </c>
      <c r="AY82" s="14">
        <f t="shared" si="83"/>
        <v>1.9435052309675349</v>
      </c>
      <c r="AZ82">
        <v>736051</v>
      </c>
      <c r="BA82" s="14">
        <f t="shared" si="84"/>
        <v>0.94432527372987352</v>
      </c>
      <c r="BB82" s="6">
        <v>7</v>
      </c>
      <c r="BC82" s="12">
        <f t="shared" si="65"/>
        <v>1.7348638334613073</v>
      </c>
      <c r="BD82" s="35">
        <v>94.31</v>
      </c>
      <c r="BE82" s="55">
        <v>94.397890000000004</v>
      </c>
      <c r="BF82" s="11">
        <f t="shared" si="86"/>
        <v>-1.9684542645848069</v>
      </c>
      <c r="BG82" s="30">
        <v>94.066670000000002</v>
      </c>
      <c r="BH82" s="48">
        <v>94.175296598717395</v>
      </c>
      <c r="BI82" s="11">
        <f t="shared" si="87"/>
        <v>-2.3305238400553208</v>
      </c>
      <c r="BM82">
        <v>2672.5832033708598</v>
      </c>
      <c r="BN82" s="72">
        <f t="shared" si="31"/>
        <v>2672583.2033708598</v>
      </c>
      <c r="BO82">
        <v>2681051</v>
      </c>
    </row>
    <row r="83" spans="1:67" x14ac:dyDescent="0.25">
      <c r="A83" t="s">
        <v>80</v>
      </c>
      <c r="B83" s="6">
        <v>2711577</v>
      </c>
      <c r="C83" s="12">
        <f t="shared" si="66"/>
        <v>1.132150263610221</v>
      </c>
      <c r="D83">
        <v>2642079</v>
      </c>
      <c r="E83">
        <f t="shared" si="61"/>
        <v>97.436989618956048</v>
      </c>
      <c r="F83" s="20">
        <f t="shared" si="67"/>
        <v>1.0851066635857443</v>
      </c>
      <c r="G83">
        <v>1580226</v>
      </c>
      <c r="H83" s="12">
        <f t="shared" si="68"/>
        <v>1.8938175378249156</v>
      </c>
      <c r="I83">
        <v>1557307</v>
      </c>
      <c r="J83">
        <f t="shared" si="62"/>
        <v>98.549637836613243</v>
      </c>
      <c r="K83" s="20">
        <f t="shared" si="69"/>
        <v>0.58682459120538155</v>
      </c>
      <c r="L83" s="7">
        <v>97.873339999999999</v>
      </c>
      <c r="M83" s="34">
        <f t="shared" si="59"/>
        <v>89.703023886042914</v>
      </c>
      <c r="N83" s="14">
        <v>1.1000000000000001</v>
      </c>
      <c r="O83" s="33">
        <v>544411</v>
      </c>
      <c r="P83">
        <v>549563</v>
      </c>
      <c r="Q83" s="12">
        <f t="shared" si="70"/>
        <v>0.42505728227890671</v>
      </c>
      <c r="R83" s="43">
        <v>200960.7</v>
      </c>
      <c r="S83" s="45">
        <f t="shared" si="71"/>
        <v>0.36913416518035091</v>
      </c>
      <c r="T83" s="33">
        <v>334577</v>
      </c>
      <c r="U83">
        <v>336673</v>
      </c>
      <c r="V83" s="25">
        <f t="shared" si="72"/>
        <v>4.4554609850422366E-3</v>
      </c>
      <c r="W83" s="6">
        <v>77571</v>
      </c>
      <c r="X83" s="25">
        <f t="shared" si="73"/>
        <v>-1.6569243408451229</v>
      </c>
      <c r="Y83">
        <v>117034</v>
      </c>
      <c r="Z83" s="25">
        <f t="shared" si="74"/>
        <v>-1.5683736906044743</v>
      </c>
      <c r="AA83" s="25">
        <f t="shared" si="85"/>
        <v>-0.58760386659137964</v>
      </c>
      <c r="AB83">
        <f t="shared" si="63"/>
        <v>194605</v>
      </c>
      <c r="AC83" s="12">
        <f t="shared" si="75"/>
        <v>-1.6036800372432936</v>
      </c>
      <c r="AD83">
        <v>99.2</v>
      </c>
      <c r="AE83" s="12">
        <f t="shared" si="76"/>
        <v>-0.30196298737195093</v>
      </c>
      <c r="AF83" s="3">
        <v>99.6</v>
      </c>
      <c r="AG83" s="12">
        <f t="shared" si="77"/>
        <v>2.5420789293272961</v>
      </c>
      <c r="AH83" s="48">
        <v>1196278</v>
      </c>
      <c r="AI83" s="50">
        <f t="shared" si="78"/>
        <v>2.8502006285751946</v>
      </c>
      <c r="AJ83" s="48">
        <f t="shared" si="79"/>
        <v>1213883.7100379053</v>
      </c>
      <c r="AK83" s="50">
        <f t="shared" si="53"/>
        <v>2.2633760373699019</v>
      </c>
      <c r="AL83" s="5">
        <v>69.8</v>
      </c>
      <c r="AM83" s="3">
        <v>69.783709999999999</v>
      </c>
      <c r="AN83" s="15">
        <f t="shared" si="80"/>
        <v>0.79291848062954529</v>
      </c>
      <c r="AO83" s="7">
        <v>68.855919999999998</v>
      </c>
      <c r="AP83" s="34">
        <f t="shared" si="60"/>
        <v>62.861276930589462</v>
      </c>
      <c r="AQ83" s="14">
        <v>1.1000000000000001</v>
      </c>
      <c r="AR83" s="3">
        <v>67.804060000000007</v>
      </c>
      <c r="AS83" s="3">
        <v>68.9345</v>
      </c>
      <c r="AT83" s="12">
        <f t="shared" si="81"/>
        <v>0.46381759166793657</v>
      </c>
      <c r="AU83">
        <v>714462</v>
      </c>
      <c r="AV83" s="27">
        <f t="shared" si="82"/>
        <v>2.4543560487988003</v>
      </c>
      <c r="AW83">
        <v>727607</v>
      </c>
      <c r="AX83">
        <f t="shared" si="64"/>
        <v>101.83984592602546</v>
      </c>
      <c r="AY83" s="14">
        <f t="shared" si="83"/>
        <v>0.76582056392844322</v>
      </c>
      <c r="AZ83">
        <v>764661</v>
      </c>
      <c r="BA83" s="14">
        <f t="shared" si="84"/>
        <v>3.8133188550849795</v>
      </c>
      <c r="BB83" s="6">
        <v>6.9710140000000003</v>
      </c>
      <c r="BC83" s="12">
        <f t="shared" si="65"/>
        <v>1.7277417125224144</v>
      </c>
      <c r="BD83" s="35">
        <v>96.133330000000001</v>
      </c>
      <c r="BE83" s="55">
        <v>98.109340000000003</v>
      </c>
      <c r="BF83" s="11">
        <f t="shared" si="86"/>
        <v>-3.8563849802931927</v>
      </c>
      <c r="BG83" s="30">
        <v>96.423330000000007</v>
      </c>
      <c r="BH83" s="48">
        <v>97.958392823604399</v>
      </c>
      <c r="BI83" s="11">
        <f t="shared" si="87"/>
        <v>-3.9384922478402196</v>
      </c>
      <c r="BM83">
        <v>2702.84086116344</v>
      </c>
      <c r="BN83" s="72">
        <f t="shared" si="31"/>
        <v>2702840.8611634402</v>
      </c>
      <c r="BO83">
        <v>2711577</v>
      </c>
    </row>
    <row r="84" spans="1:67" x14ac:dyDescent="0.25">
      <c r="A84" t="s">
        <v>81</v>
      </c>
      <c r="B84" s="6">
        <v>2730077</v>
      </c>
      <c r="C84" s="12">
        <f t="shared" si="66"/>
        <v>0.67994294656177345</v>
      </c>
      <c r="D84">
        <v>2752516</v>
      </c>
      <c r="E84">
        <f t="shared" si="61"/>
        <v>100.82191820963291</v>
      </c>
      <c r="F84" s="20">
        <f t="shared" si="67"/>
        <v>3.4149865786756273</v>
      </c>
      <c r="G84">
        <v>1608015</v>
      </c>
      <c r="H84" s="12">
        <f t="shared" si="68"/>
        <v>1.7432624286872311</v>
      </c>
      <c r="I84">
        <v>1602352</v>
      </c>
      <c r="J84">
        <f t="shared" si="62"/>
        <v>99.647826668283571</v>
      </c>
      <c r="K84" s="20">
        <f t="shared" si="69"/>
        <v>1.1081878098261555</v>
      </c>
      <c r="L84" s="7">
        <v>99.341750000000005</v>
      </c>
      <c r="M84" s="34">
        <f t="shared" si="59"/>
        <v>90.695204135698489</v>
      </c>
      <c r="N84" s="14">
        <v>1.1000000000000001</v>
      </c>
      <c r="O84" s="33">
        <v>543934</v>
      </c>
      <c r="P84">
        <v>553161</v>
      </c>
      <c r="Q84" s="12">
        <f t="shared" si="70"/>
        <v>0.65256814366030369</v>
      </c>
      <c r="R84" s="43">
        <v>205874</v>
      </c>
      <c r="S84" s="45">
        <f t="shared" si="71"/>
        <v>0.37849077277757964</v>
      </c>
      <c r="T84" s="33">
        <v>344316</v>
      </c>
      <c r="U84">
        <v>342522</v>
      </c>
      <c r="V84" s="25">
        <f t="shared" si="72"/>
        <v>1.7223756344591834</v>
      </c>
      <c r="W84" s="6">
        <v>76238</v>
      </c>
      <c r="X84" s="25">
        <f t="shared" si="73"/>
        <v>-1.7333619948209034</v>
      </c>
      <c r="Y84">
        <v>113074</v>
      </c>
      <c r="Z84" s="25">
        <f t="shared" si="74"/>
        <v>-3.442201923586552</v>
      </c>
      <c r="AA84" s="25">
        <f t="shared" si="85"/>
        <v>0.10459858428699675</v>
      </c>
      <c r="AB84">
        <f t="shared" si="63"/>
        <v>189312</v>
      </c>
      <c r="AC84" s="12">
        <f t="shared" si="75"/>
        <v>-2.757541550427689</v>
      </c>
      <c r="AD84">
        <v>99.9</v>
      </c>
      <c r="AE84" s="12">
        <f t="shared" si="76"/>
        <v>0.70316713636806583</v>
      </c>
      <c r="AF84" s="3">
        <v>98.7</v>
      </c>
      <c r="AG84" s="12">
        <f t="shared" si="77"/>
        <v>-0.90772181511162842</v>
      </c>
      <c r="AH84" s="48">
        <v>1211882</v>
      </c>
      <c r="AI84" s="50">
        <f t="shared" si="78"/>
        <v>1.2959453181704106</v>
      </c>
      <c r="AJ84" s="48">
        <f t="shared" si="79"/>
        <v>1216165.0088307688</v>
      </c>
      <c r="AK84" s="50">
        <f t="shared" si="53"/>
        <v>0.18775750834425509</v>
      </c>
      <c r="AL84" s="5">
        <v>70.5</v>
      </c>
      <c r="AM84" s="3">
        <v>70.404740000000004</v>
      </c>
      <c r="AN84" s="15">
        <f t="shared" si="80"/>
        <v>0.88599890010216953</v>
      </c>
      <c r="AO84" s="7">
        <v>69.883160000000004</v>
      </c>
      <c r="AP84" s="34">
        <f t="shared" si="60"/>
        <v>63.556568067239375</v>
      </c>
      <c r="AQ84" s="14">
        <v>1.1000000000000001</v>
      </c>
      <c r="AR84" s="3">
        <v>70.062880000000007</v>
      </c>
      <c r="AS84" s="3">
        <v>69.720050000000001</v>
      </c>
      <c r="AT84" s="12">
        <f t="shared" si="81"/>
        <v>1.1331159418151771</v>
      </c>
      <c r="AU84">
        <v>744376</v>
      </c>
      <c r="AV84" s="27">
        <f t="shared" si="82"/>
        <v>4.101647160674915</v>
      </c>
      <c r="AW84">
        <v>751318</v>
      </c>
      <c r="AX84">
        <f t="shared" si="64"/>
        <v>100.93259320558428</v>
      </c>
      <c r="AY84" s="14">
        <f t="shared" si="83"/>
        <v>-0.89485413150383053</v>
      </c>
      <c r="AZ84">
        <v>788405</v>
      </c>
      <c r="BA84" s="14">
        <f t="shared" si="84"/>
        <v>3.057931885954801</v>
      </c>
      <c r="BB84" s="6">
        <v>6.5</v>
      </c>
      <c r="BC84" s="12">
        <f t="shared" si="65"/>
        <v>1.611938187988339</v>
      </c>
      <c r="BD84" s="35">
        <v>99.433329999999998</v>
      </c>
      <c r="BE84" s="55">
        <v>98.391030000000001</v>
      </c>
      <c r="BF84" s="11">
        <f t="shared" si="86"/>
        <v>-0.28670703567614808</v>
      </c>
      <c r="BG84" s="30">
        <v>99.266670000000005</v>
      </c>
      <c r="BH84" s="48">
        <v>98.201978299237396</v>
      </c>
      <c r="BI84" s="11">
        <f t="shared" si="87"/>
        <v>-0.24835352771868102</v>
      </c>
      <c r="BM84">
        <v>2721.2186369675601</v>
      </c>
      <c r="BN84" s="72">
        <f t="shared" ref="BN84:BN118" si="88">BM84*1000</f>
        <v>2721218.6369675603</v>
      </c>
      <c r="BO84">
        <v>2730077</v>
      </c>
    </row>
    <row r="85" spans="1:67" x14ac:dyDescent="0.25">
      <c r="A85" t="s">
        <v>82</v>
      </c>
      <c r="B85" s="6">
        <v>2760428</v>
      </c>
      <c r="C85" s="12">
        <f t="shared" si="66"/>
        <v>1.1055926243018988</v>
      </c>
      <c r="D85">
        <v>2764220</v>
      </c>
      <c r="E85">
        <f t="shared" si="61"/>
        <v>100.13737000204317</v>
      </c>
      <c r="F85" s="20">
        <f t="shared" si="67"/>
        <v>-0.68128312101025656</v>
      </c>
      <c r="G85">
        <v>1641897</v>
      </c>
      <c r="H85" s="12">
        <f t="shared" si="68"/>
        <v>2.085178161122947</v>
      </c>
      <c r="I85">
        <v>1649228</v>
      </c>
      <c r="J85">
        <f t="shared" si="62"/>
        <v>100.44649573024374</v>
      </c>
      <c r="K85" s="20">
        <f t="shared" si="69"/>
        <v>0.79829681705358979</v>
      </c>
      <c r="L85" s="7">
        <v>100.8194</v>
      </c>
      <c r="M85" s="34">
        <f t="shared" si="59"/>
        <v>91.698358615710646</v>
      </c>
      <c r="N85" s="14">
        <v>1.1000000000000001</v>
      </c>
      <c r="O85" s="33">
        <v>555799</v>
      </c>
      <c r="P85">
        <v>558269</v>
      </c>
      <c r="Q85" s="12">
        <f t="shared" si="70"/>
        <v>0.91918266816435334</v>
      </c>
      <c r="R85" s="43">
        <v>207439.1</v>
      </c>
      <c r="S85" s="45">
        <f t="shared" si="71"/>
        <v>0.37322683200221662</v>
      </c>
      <c r="T85" s="33">
        <v>342679</v>
      </c>
      <c r="U85">
        <v>342811</v>
      </c>
      <c r="V85" s="25">
        <f t="shared" si="72"/>
        <v>8.4338567420694233E-2</v>
      </c>
      <c r="W85" s="6">
        <v>75701</v>
      </c>
      <c r="X85" s="25">
        <f t="shared" si="73"/>
        <v>-0.70686556574912629</v>
      </c>
      <c r="Y85">
        <v>110079</v>
      </c>
      <c r="Z85" s="25">
        <f t="shared" si="74"/>
        <v>-2.6844181795539157</v>
      </c>
      <c r="AA85" s="25">
        <f t="shared" si="85"/>
        <v>-0.61164346563966632</v>
      </c>
      <c r="AB85">
        <f t="shared" si="63"/>
        <v>185780</v>
      </c>
      <c r="AC85" s="12">
        <f t="shared" si="75"/>
        <v>-1.8833269688904863</v>
      </c>
      <c r="AD85">
        <v>100.1</v>
      </c>
      <c r="AE85" s="12">
        <f t="shared" si="76"/>
        <v>0.20000006666665016</v>
      </c>
      <c r="AF85" s="3">
        <v>99.5</v>
      </c>
      <c r="AG85" s="12">
        <f t="shared" si="77"/>
        <v>0.80726977251108778</v>
      </c>
      <c r="AH85" s="48">
        <v>1246803</v>
      </c>
      <c r="AI85" s="50">
        <f t="shared" si="78"/>
        <v>2.8408151896536893</v>
      </c>
      <c r="AJ85" s="48">
        <f t="shared" si="79"/>
        <v>1241260.8234222315</v>
      </c>
      <c r="AK85" s="50">
        <f t="shared" si="53"/>
        <v>2.0425183725999219</v>
      </c>
      <c r="AL85" s="5">
        <v>71.099999999999994</v>
      </c>
      <c r="AM85" s="3">
        <v>70.955719999999999</v>
      </c>
      <c r="AN85" s="15">
        <f t="shared" si="80"/>
        <v>0.77954300685414424</v>
      </c>
      <c r="AO85" s="7">
        <v>70.909589999999994</v>
      </c>
      <c r="AP85" s="34">
        <f t="shared" si="60"/>
        <v>64.259549626170042</v>
      </c>
      <c r="AQ85" s="14">
        <v>1.1000000000000001</v>
      </c>
      <c r="AR85" s="3">
        <v>70.612930000000006</v>
      </c>
      <c r="AS85" s="3">
        <v>70.172179999999997</v>
      </c>
      <c r="AT85" s="12">
        <f t="shared" si="81"/>
        <v>0.64639983834444692</v>
      </c>
      <c r="AU85">
        <v>778052</v>
      </c>
      <c r="AV85" s="27">
        <f t="shared" si="82"/>
        <v>4.4247076473538982</v>
      </c>
      <c r="AW85">
        <v>772875</v>
      </c>
      <c r="AX85">
        <f t="shared" si="64"/>
        <v>99.334620308154214</v>
      </c>
      <c r="AY85" s="14">
        <f t="shared" si="83"/>
        <v>-1.5958746154903558</v>
      </c>
      <c r="AZ85">
        <v>796614</v>
      </c>
      <c r="BA85" s="14">
        <f t="shared" si="84"/>
        <v>1.0358328068701184</v>
      </c>
      <c r="BB85" s="6">
        <v>6.3787880000000001</v>
      </c>
      <c r="BC85" s="12">
        <f t="shared" si="65"/>
        <v>1.5821152912200032</v>
      </c>
      <c r="BD85" s="35">
        <v>101.6733</v>
      </c>
      <c r="BE85" s="55">
        <v>100.43089999999999</v>
      </c>
      <c r="BF85" s="11">
        <f t="shared" si="86"/>
        <v>-2.0520287464361076</v>
      </c>
      <c r="BG85" s="30">
        <v>100.7633</v>
      </c>
      <c r="BH85" s="48">
        <v>99.968390514609695</v>
      </c>
      <c r="BI85" s="11">
        <f t="shared" si="87"/>
        <v>-1.7827680394765011</v>
      </c>
      <c r="BM85">
        <v>2751.3042295007799</v>
      </c>
      <c r="BN85" s="72">
        <f t="shared" si="88"/>
        <v>2751304.2295007799</v>
      </c>
      <c r="BO85">
        <v>2760428</v>
      </c>
    </row>
    <row r="86" spans="1:67" x14ac:dyDescent="0.25">
      <c r="A86" t="s">
        <v>83</v>
      </c>
      <c r="B86" s="6">
        <v>2789950</v>
      </c>
      <c r="C86" s="12">
        <f t="shared" si="66"/>
        <v>1.0637934355399281</v>
      </c>
      <c r="D86">
        <v>2833217</v>
      </c>
      <c r="E86">
        <f t="shared" si="61"/>
        <v>101.55081632287317</v>
      </c>
      <c r="F86" s="20">
        <f t="shared" si="67"/>
        <v>1.4016383278209865</v>
      </c>
      <c r="G86">
        <v>1657204</v>
      </c>
      <c r="H86" s="12">
        <f t="shared" si="68"/>
        <v>0.92795642453644689</v>
      </c>
      <c r="I86">
        <v>1678455</v>
      </c>
      <c r="J86">
        <f t="shared" si="62"/>
        <v>101.28234061708758</v>
      </c>
      <c r="K86" s="20">
        <f t="shared" si="69"/>
        <v>0.82868635465525031</v>
      </c>
      <c r="L86" s="7">
        <v>102.3078</v>
      </c>
      <c r="M86" s="34">
        <f t="shared" si="59"/>
        <v>92.71260870899539</v>
      </c>
      <c r="N86" s="14">
        <v>1.1000000000000001</v>
      </c>
      <c r="O86" s="33">
        <v>579505</v>
      </c>
      <c r="P86">
        <v>562656</v>
      </c>
      <c r="Q86" s="12">
        <f t="shared" si="70"/>
        <v>0.78275038904482841</v>
      </c>
      <c r="R86" s="43">
        <v>220071.2</v>
      </c>
      <c r="S86" s="45">
        <f t="shared" si="71"/>
        <v>0.37975720658147905</v>
      </c>
      <c r="T86" s="33">
        <v>344496</v>
      </c>
      <c r="U86">
        <v>344063</v>
      </c>
      <c r="V86" s="25">
        <f t="shared" si="72"/>
        <v>0.36455052500432572</v>
      </c>
      <c r="W86" s="6">
        <v>75306</v>
      </c>
      <c r="X86" s="25">
        <f t="shared" si="73"/>
        <v>-0.52315574894166161</v>
      </c>
      <c r="Y86">
        <v>106653</v>
      </c>
      <c r="Z86" s="25">
        <f t="shared" si="74"/>
        <v>-3.1617715924491918</v>
      </c>
      <c r="AA86" s="25">
        <f t="shared" si="85"/>
        <v>-0.48719389604254815</v>
      </c>
      <c r="AB86">
        <f t="shared" si="63"/>
        <v>181959</v>
      </c>
      <c r="AC86" s="12">
        <f t="shared" si="75"/>
        <v>-2.0781790986015736</v>
      </c>
      <c r="AD86">
        <v>100.9</v>
      </c>
      <c r="AE86" s="12">
        <f t="shared" si="76"/>
        <v>0.79602410383889932</v>
      </c>
      <c r="AF86" s="3">
        <v>102.2</v>
      </c>
      <c r="AG86" s="12">
        <f t="shared" si="77"/>
        <v>2.6774033605057035</v>
      </c>
      <c r="AH86" s="48">
        <v>1275621</v>
      </c>
      <c r="AI86" s="50">
        <f t="shared" si="78"/>
        <v>2.2850443791350372</v>
      </c>
      <c r="AJ86" s="48">
        <f t="shared" si="79"/>
        <v>1259470.3007730322</v>
      </c>
      <c r="AK86" s="50">
        <f t="shared" si="53"/>
        <v>1.4563580244800534</v>
      </c>
      <c r="AL86" s="5">
        <v>71.400000000000006</v>
      </c>
      <c r="AM86" s="3">
        <v>71.637799999999999</v>
      </c>
      <c r="AN86" s="15">
        <f t="shared" si="80"/>
        <v>0.95668471084557893</v>
      </c>
      <c r="AO86" s="7">
        <v>71.937240000000003</v>
      </c>
      <c r="AP86" s="34">
        <f t="shared" si="60"/>
        <v>64.970306669007797</v>
      </c>
      <c r="AQ86" s="14">
        <v>1.1000000000000001</v>
      </c>
      <c r="AR86" s="3">
        <v>70.921180000000007</v>
      </c>
      <c r="AS86" s="3">
        <v>70.721369999999993</v>
      </c>
      <c r="AT86" s="12">
        <f t="shared" si="81"/>
        <v>0.77958541243567936</v>
      </c>
      <c r="AU86">
        <v>772042</v>
      </c>
      <c r="AV86" s="27">
        <f t="shared" si="82"/>
        <v>-0.77544073010997749</v>
      </c>
      <c r="AW86">
        <v>757133</v>
      </c>
      <c r="AX86">
        <f t="shared" si="64"/>
        <v>98.068887443947347</v>
      </c>
      <c r="AY86" s="14">
        <f t="shared" si="83"/>
        <v>-1.2823989045403827</v>
      </c>
      <c r="AZ86">
        <v>795716</v>
      </c>
      <c r="BA86" s="14">
        <f t="shared" si="84"/>
        <v>-0.1127907023294128</v>
      </c>
      <c r="BB86" s="6">
        <v>5.7649999999999997</v>
      </c>
      <c r="BC86" s="12">
        <f t="shared" si="65"/>
        <v>1.4309627180107354</v>
      </c>
      <c r="BD86" s="35">
        <v>102.7633</v>
      </c>
      <c r="BE86" s="55">
        <v>103.1397</v>
      </c>
      <c r="BF86" s="11">
        <f t="shared" si="86"/>
        <v>-2.6614451119961302</v>
      </c>
      <c r="BG86" s="30">
        <v>103.4033</v>
      </c>
      <c r="BH86" s="48">
        <v>103.803186126635</v>
      </c>
      <c r="BI86" s="11">
        <f t="shared" si="87"/>
        <v>-3.7642623956639198</v>
      </c>
      <c r="BM86">
        <v>2780.5724232985999</v>
      </c>
      <c r="BN86" s="72">
        <f t="shared" si="88"/>
        <v>2780572.4232986001</v>
      </c>
      <c r="BO86">
        <v>2789950</v>
      </c>
    </row>
    <row r="87" spans="1:67" x14ac:dyDescent="0.25">
      <c r="A87" t="s">
        <v>84</v>
      </c>
      <c r="B87" s="6">
        <v>2816474</v>
      </c>
      <c r="C87" s="12">
        <f t="shared" si="66"/>
        <v>0.94620734688248831</v>
      </c>
      <c r="D87">
        <v>2941530</v>
      </c>
      <c r="E87">
        <f t="shared" si="61"/>
        <v>104.4401617057356</v>
      </c>
      <c r="F87" s="20">
        <f t="shared" si="67"/>
        <v>2.8054965517968711</v>
      </c>
      <c r="G87">
        <v>1679105</v>
      </c>
      <c r="H87" s="12">
        <f t="shared" si="68"/>
        <v>1.3129068436501967</v>
      </c>
      <c r="I87">
        <v>1725518</v>
      </c>
      <c r="J87">
        <f t="shared" si="62"/>
        <v>102.76415114004188</v>
      </c>
      <c r="K87" s="20">
        <f t="shared" si="69"/>
        <v>1.4524499396824986</v>
      </c>
      <c r="L87" s="7">
        <v>103.8079</v>
      </c>
      <c r="M87" s="34">
        <f t="shared" si="59"/>
        <v>93.738077141051491</v>
      </c>
      <c r="N87" s="14">
        <v>1.1000000000000001</v>
      </c>
      <c r="O87" s="33">
        <v>575865</v>
      </c>
      <c r="P87">
        <v>567995</v>
      </c>
      <c r="Q87" s="12">
        <f t="shared" si="70"/>
        <v>0.94441869033765613</v>
      </c>
      <c r="R87" s="43">
        <v>202059.8</v>
      </c>
      <c r="S87" s="45">
        <f t="shared" si="71"/>
        <v>0.35088050150642947</v>
      </c>
      <c r="T87" s="33">
        <v>362908</v>
      </c>
      <c r="U87">
        <v>357486</v>
      </c>
      <c r="V87" s="25">
        <f t="shared" si="72"/>
        <v>3.8271420387811617</v>
      </c>
      <c r="W87" s="6">
        <v>76487</v>
      </c>
      <c r="X87" s="25">
        <f t="shared" si="73"/>
        <v>1.5560978845075013</v>
      </c>
      <c r="Y87">
        <v>108428</v>
      </c>
      <c r="Z87" s="25">
        <f t="shared" si="74"/>
        <v>1.6505784317249805</v>
      </c>
      <c r="AA87" s="25">
        <f t="shared" si="85"/>
        <v>3.0662543324181613</v>
      </c>
      <c r="AB87">
        <f t="shared" si="63"/>
        <v>184915</v>
      </c>
      <c r="AC87" s="12">
        <f t="shared" si="75"/>
        <v>1.6114873061667367</v>
      </c>
      <c r="AD87">
        <v>102</v>
      </c>
      <c r="AE87" s="12">
        <f t="shared" si="76"/>
        <v>1.0842885924707168</v>
      </c>
      <c r="AF87" s="3">
        <v>100.5</v>
      </c>
      <c r="AG87" s="12">
        <f t="shared" si="77"/>
        <v>-1.677395027047357</v>
      </c>
      <c r="AH87" s="48">
        <v>1309974</v>
      </c>
      <c r="AI87" s="50">
        <f t="shared" si="78"/>
        <v>2.6574170828585153</v>
      </c>
      <c r="AJ87" s="48">
        <f t="shared" si="79"/>
        <v>1274738.306566492</v>
      </c>
      <c r="AK87" s="50">
        <f t="shared" si="53"/>
        <v>1.2049671431759279</v>
      </c>
      <c r="AL87" s="5">
        <v>72.5</v>
      </c>
      <c r="AM87" s="3">
        <v>72.526009999999999</v>
      </c>
      <c r="AN87" s="15">
        <f t="shared" si="80"/>
        <v>1.2322388522916228</v>
      </c>
      <c r="AO87" s="7">
        <v>72.968149999999994</v>
      </c>
      <c r="AP87" s="34">
        <f t="shared" si="60"/>
        <v>65.688925198222009</v>
      </c>
      <c r="AQ87" s="14">
        <v>1.1000000000000001</v>
      </c>
      <c r="AR87" s="3">
        <v>71.143979999999999</v>
      </c>
      <c r="AS87" s="3">
        <v>72.030460000000005</v>
      </c>
      <c r="AT87" s="12">
        <f t="shared" si="81"/>
        <v>1.8341294795144236</v>
      </c>
      <c r="AU87">
        <v>804176</v>
      </c>
      <c r="AV87" s="27">
        <f t="shared" si="82"/>
        <v>4.0779198005294504</v>
      </c>
      <c r="AW87">
        <v>820902</v>
      </c>
      <c r="AX87">
        <f t="shared" si="64"/>
        <v>102.07989295875531</v>
      </c>
      <c r="AY87" s="14">
        <f t="shared" si="83"/>
        <v>4.0085606164076637</v>
      </c>
      <c r="AZ87">
        <v>800794</v>
      </c>
      <c r="BA87" s="14">
        <f t="shared" si="84"/>
        <v>0.63613972031895116</v>
      </c>
      <c r="BB87" s="6">
        <v>5.5</v>
      </c>
      <c r="BC87" s="12">
        <f t="shared" si="65"/>
        <v>1.3656326447485556</v>
      </c>
      <c r="BD87" s="35">
        <v>99.57</v>
      </c>
      <c r="BE87" s="55">
        <v>101.4903</v>
      </c>
      <c r="BF87" s="11">
        <f t="shared" si="86"/>
        <v>1.6121152538143058</v>
      </c>
      <c r="BG87" s="30">
        <v>101.30670000000001</v>
      </c>
      <c r="BH87" s="48">
        <v>102.81682129073801</v>
      </c>
      <c r="BI87" s="11">
        <f t="shared" si="87"/>
        <v>0.9547694254524508</v>
      </c>
      <c r="BM87">
        <v>2806.8824038565099</v>
      </c>
      <c r="BN87" s="72">
        <f t="shared" si="88"/>
        <v>2806882.4038565098</v>
      </c>
      <c r="BO87">
        <v>2816474</v>
      </c>
    </row>
    <row r="88" spans="1:67" x14ac:dyDescent="0.25">
      <c r="A88" t="s">
        <v>85</v>
      </c>
      <c r="B88" s="6">
        <v>2832667</v>
      </c>
      <c r="C88" s="12">
        <f t="shared" si="66"/>
        <v>0.573292270469139</v>
      </c>
      <c r="D88">
        <v>2980656</v>
      </c>
      <c r="E88">
        <f t="shared" si="61"/>
        <v>105.22436982532714</v>
      </c>
      <c r="F88" s="20">
        <f t="shared" si="67"/>
        <v>0.74806336663382211</v>
      </c>
      <c r="G88">
        <v>1698387</v>
      </c>
      <c r="H88" s="12">
        <f t="shared" si="68"/>
        <v>1.1418063750209484</v>
      </c>
      <c r="I88">
        <v>1778653</v>
      </c>
      <c r="J88">
        <f t="shared" si="62"/>
        <v>104.72601356463515</v>
      </c>
      <c r="K88" s="20">
        <f t="shared" si="69"/>
        <v>1.8910977246893168</v>
      </c>
      <c r="L88" s="7">
        <v>105.3205</v>
      </c>
      <c r="M88" s="34">
        <f t="shared" si="59"/>
        <v>94.774887994810371</v>
      </c>
      <c r="N88" s="14">
        <v>1.1000000000000001</v>
      </c>
      <c r="O88" s="33">
        <v>598863</v>
      </c>
      <c r="P88">
        <v>568631</v>
      </c>
      <c r="Q88" s="12">
        <f t="shared" si="70"/>
        <v>0.11191017386131819</v>
      </c>
      <c r="R88" s="43">
        <v>209284.6</v>
      </c>
      <c r="S88" s="45">
        <f t="shared" si="71"/>
        <v>0.3494699121501913</v>
      </c>
      <c r="T88" s="33">
        <v>371413</v>
      </c>
      <c r="U88">
        <v>364415</v>
      </c>
      <c r="V88" s="25">
        <f t="shared" si="72"/>
        <v>1.9197127567043282</v>
      </c>
      <c r="W88" s="6">
        <v>78096</v>
      </c>
      <c r="X88" s="25">
        <f t="shared" si="73"/>
        <v>2.0818047393351691</v>
      </c>
      <c r="Y88">
        <v>109361</v>
      </c>
      <c r="Z88" s="25">
        <f t="shared" si="74"/>
        <v>0.8567978250876962</v>
      </c>
      <c r="AA88" s="25">
        <f t="shared" si="85"/>
        <v>1.731055504755652</v>
      </c>
      <c r="AB88">
        <f t="shared" si="63"/>
        <v>187457</v>
      </c>
      <c r="AC88" s="12">
        <f t="shared" si="75"/>
        <v>1.3653225741196096</v>
      </c>
      <c r="AD88">
        <v>102.1</v>
      </c>
      <c r="AE88" s="12">
        <f t="shared" si="76"/>
        <v>9.7991188634871662E-2</v>
      </c>
      <c r="AF88" s="3">
        <v>100.3</v>
      </c>
      <c r="AG88" s="12">
        <f t="shared" si="77"/>
        <v>-0.19920325312403619</v>
      </c>
      <c r="AH88" s="48">
        <v>1342428</v>
      </c>
      <c r="AI88" s="50">
        <f t="shared" si="78"/>
        <v>2.4472624989902769</v>
      </c>
      <c r="AJ88" s="48">
        <f t="shared" si="79"/>
        <v>1281847.703647648</v>
      </c>
      <c r="AK88" s="50">
        <f t="shared" si="53"/>
        <v>0.55616477430096012</v>
      </c>
      <c r="AL88" s="5">
        <v>73.8</v>
      </c>
      <c r="AM88" s="3">
        <v>73.676779999999994</v>
      </c>
      <c r="AN88" s="15">
        <f t="shared" si="80"/>
        <v>1.5742432351951052</v>
      </c>
      <c r="AO88" s="7">
        <v>74.004170000000002</v>
      </c>
      <c r="AP88" s="34">
        <f t="shared" si="60"/>
        <v>66.415492167531497</v>
      </c>
      <c r="AQ88" s="14">
        <v>1.1000000000000001</v>
      </c>
      <c r="AR88" s="3">
        <v>73.761660000000006</v>
      </c>
      <c r="AS88" s="3">
        <v>73.430710000000005</v>
      </c>
      <c r="AT88" s="12">
        <f t="shared" si="81"/>
        <v>1.9253155380519971</v>
      </c>
      <c r="AU88">
        <v>811621</v>
      </c>
      <c r="AV88" s="27">
        <f t="shared" si="82"/>
        <v>0.92153317367955623</v>
      </c>
      <c r="AW88">
        <v>860820</v>
      </c>
      <c r="AX88">
        <f t="shared" si="64"/>
        <v>106.06181949456706</v>
      </c>
      <c r="AY88" s="14">
        <f t="shared" si="83"/>
        <v>3.8266355899957638</v>
      </c>
      <c r="AZ88">
        <v>803139</v>
      </c>
      <c r="BA88" s="14">
        <f t="shared" si="84"/>
        <v>0.29240643728165594</v>
      </c>
      <c r="BB88" s="6">
        <v>5.5</v>
      </c>
      <c r="BC88" s="12">
        <f t="shared" si="65"/>
        <v>1.3656326447485556</v>
      </c>
      <c r="BD88" s="35">
        <v>100.52</v>
      </c>
      <c r="BE88" s="55">
        <v>99.518069999999994</v>
      </c>
      <c r="BF88" s="11">
        <f t="shared" si="86"/>
        <v>1.9623991696605891</v>
      </c>
      <c r="BG88" s="30">
        <v>101.6533</v>
      </c>
      <c r="BH88" s="48">
        <v>100.609742644143</v>
      </c>
      <c r="BI88" s="11">
        <f t="shared" si="87"/>
        <v>2.1699872522151331</v>
      </c>
      <c r="BM88">
        <v>2822.9740437058099</v>
      </c>
      <c r="BN88" s="72">
        <f t="shared" si="88"/>
        <v>2822974.0437058099</v>
      </c>
      <c r="BO88">
        <v>2832667</v>
      </c>
    </row>
    <row r="89" spans="1:67" x14ac:dyDescent="0.25">
      <c r="A89" t="s">
        <v>86</v>
      </c>
      <c r="B89" s="6">
        <v>2841114</v>
      </c>
      <c r="C89" s="12">
        <f t="shared" si="66"/>
        <v>0.2977558083689047</v>
      </c>
      <c r="D89">
        <v>3050037</v>
      </c>
      <c r="E89">
        <f t="shared" si="61"/>
        <v>107.35355920248185</v>
      </c>
      <c r="F89" s="20">
        <f t="shared" si="67"/>
        <v>2.0032753090071687</v>
      </c>
      <c r="G89">
        <v>1711845</v>
      </c>
      <c r="H89" s="12">
        <f t="shared" si="68"/>
        <v>0.7892759122835713</v>
      </c>
      <c r="I89">
        <v>1823217</v>
      </c>
      <c r="J89">
        <f t="shared" si="62"/>
        <v>106.50596286462853</v>
      </c>
      <c r="K89" s="20">
        <f t="shared" si="69"/>
        <v>1.6853427790536557</v>
      </c>
      <c r="L89" s="7">
        <v>106.84529999999999</v>
      </c>
      <c r="M89" s="34">
        <f t="shared" si="59"/>
        <v>95.823166725650367</v>
      </c>
      <c r="N89" s="14">
        <v>1.1000000000000001</v>
      </c>
      <c r="O89" s="33">
        <v>610749</v>
      </c>
      <c r="P89">
        <v>572604</v>
      </c>
      <c r="Q89" s="12">
        <f t="shared" si="70"/>
        <v>0.69626607148549624</v>
      </c>
      <c r="R89" s="43">
        <v>216572.5</v>
      </c>
      <c r="S89" s="45">
        <f t="shared" si="71"/>
        <v>0.35460148113218359</v>
      </c>
      <c r="T89" s="33">
        <v>387805</v>
      </c>
      <c r="U89">
        <v>377821</v>
      </c>
      <c r="V89" s="25">
        <f t="shared" si="72"/>
        <v>3.6127210393074094</v>
      </c>
      <c r="W89" s="6">
        <v>79630</v>
      </c>
      <c r="X89" s="25">
        <f t="shared" si="73"/>
        <v>1.9452067124561268</v>
      </c>
      <c r="Y89">
        <v>110335</v>
      </c>
      <c r="Z89" s="25">
        <f t="shared" si="74"/>
        <v>0.88668558499644945</v>
      </c>
      <c r="AA89" s="25">
        <f t="shared" si="85"/>
        <v>2.8428451835818436</v>
      </c>
      <c r="AB89">
        <f t="shared" si="63"/>
        <v>189965</v>
      </c>
      <c r="AC89" s="12">
        <f t="shared" si="75"/>
        <v>1.3290358889104681</v>
      </c>
      <c r="AD89">
        <v>102.9</v>
      </c>
      <c r="AE89" s="12">
        <f t="shared" si="76"/>
        <v>0.78049176693841815</v>
      </c>
      <c r="AF89" s="3">
        <v>101.2</v>
      </c>
      <c r="AG89" s="12">
        <f t="shared" si="77"/>
        <v>0.89330618854752686</v>
      </c>
      <c r="AH89" s="48">
        <v>1380764</v>
      </c>
      <c r="AI89" s="50">
        <f t="shared" si="78"/>
        <v>2.8157054486982247</v>
      </c>
      <c r="AJ89" s="48">
        <f t="shared" si="79"/>
        <v>1296419.4331119114</v>
      </c>
      <c r="AK89" s="50">
        <f t="shared" si="53"/>
        <v>1.130362669644569</v>
      </c>
      <c r="AL89" s="5">
        <v>74.900000000000006</v>
      </c>
      <c r="AM89" s="3">
        <v>74.745859999999993</v>
      </c>
      <c r="AN89" s="15">
        <f t="shared" si="80"/>
        <v>1.4406137626843396</v>
      </c>
      <c r="AO89" s="7">
        <v>75.046880000000002</v>
      </c>
      <c r="AP89" s="34">
        <f t="shared" si="60"/>
        <v>67.150095492426018</v>
      </c>
      <c r="AQ89" s="14">
        <v>1.1000000000000001</v>
      </c>
      <c r="AR89" s="3">
        <v>74.605850000000004</v>
      </c>
      <c r="AS89" s="3">
        <v>74.280230000000003</v>
      </c>
      <c r="AT89" s="12">
        <f t="shared" si="81"/>
        <v>1.1502592382381494</v>
      </c>
      <c r="AU89">
        <v>853526</v>
      </c>
      <c r="AV89" s="27">
        <f t="shared" si="82"/>
        <v>5.034252213865642</v>
      </c>
      <c r="AW89">
        <v>908832</v>
      </c>
      <c r="AX89">
        <f t="shared" si="64"/>
        <v>106.47970887822984</v>
      </c>
      <c r="AY89" s="14">
        <f t="shared" si="83"/>
        <v>0.39323131375805787</v>
      </c>
      <c r="AZ89">
        <v>817082</v>
      </c>
      <c r="BA89" s="14">
        <f t="shared" si="84"/>
        <v>1.7211657182349072</v>
      </c>
      <c r="BB89" s="6">
        <v>5.5</v>
      </c>
      <c r="BC89" s="12">
        <f t="shared" si="65"/>
        <v>1.3656326447485556</v>
      </c>
      <c r="BD89" s="35">
        <v>97.233329999999995</v>
      </c>
      <c r="BE89" s="55">
        <v>96.01576</v>
      </c>
      <c r="BF89" s="11">
        <f t="shared" si="86"/>
        <v>3.5826891055373622</v>
      </c>
      <c r="BG89" s="30">
        <v>97.27</v>
      </c>
      <c r="BH89" s="48">
        <v>96.442226395281395</v>
      </c>
      <c r="BI89" s="11">
        <f t="shared" si="87"/>
        <v>4.2304959491583638</v>
      </c>
      <c r="BM89">
        <v>2831.3796128792801</v>
      </c>
      <c r="BN89" s="72">
        <f t="shared" si="88"/>
        <v>2831379.61287928</v>
      </c>
      <c r="BO89">
        <v>2841114</v>
      </c>
    </row>
    <row r="90" spans="1:67" x14ac:dyDescent="0.25">
      <c r="A90" t="s">
        <v>87</v>
      </c>
      <c r="B90" s="6">
        <v>2862777</v>
      </c>
      <c r="C90" s="12">
        <f t="shared" si="66"/>
        <v>0.75959039745949752</v>
      </c>
      <c r="D90">
        <v>3122412</v>
      </c>
      <c r="E90">
        <f t="shared" si="61"/>
        <v>109.06934071357985</v>
      </c>
      <c r="F90" s="20">
        <f t="shared" si="67"/>
        <v>1.5856154406550083</v>
      </c>
      <c r="G90">
        <v>1731624</v>
      </c>
      <c r="H90" s="12">
        <f t="shared" si="68"/>
        <v>1.1487960265883501</v>
      </c>
      <c r="I90">
        <v>1876978</v>
      </c>
      <c r="J90">
        <f t="shared" si="62"/>
        <v>108.39408555205981</v>
      </c>
      <c r="K90" s="20">
        <f t="shared" si="69"/>
        <v>1.757255326779017</v>
      </c>
      <c r="L90" s="7">
        <v>108.3819</v>
      </c>
      <c r="M90" s="34">
        <f t="shared" si="59"/>
        <v>96.883040176576884</v>
      </c>
      <c r="N90" s="14">
        <v>1.1000000000000001</v>
      </c>
      <c r="O90" s="33">
        <v>616789</v>
      </c>
      <c r="P90">
        <v>575886</v>
      </c>
      <c r="Q90" s="12">
        <f t="shared" si="70"/>
        <v>0.57153461221641777</v>
      </c>
      <c r="R90" s="43">
        <v>223877.1</v>
      </c>
      <c r="S90" s="45">
        <f t="shared" si="71"/>
        <v>0.36297194016105994</v>
      </c>
      <c r="T90" s="33">
        <v>399518</v>
      </c>
      <c r="U90">
        <v>379686</v>
      </c>
      <c r="V90" s="25">
        <f t="shared" si="72"/>
        <v>0.49240568556676578</v>
      </c>
      <c r="W90" s="6">
        <v>82974</v>
      </c>
      <c r="X90" s="25">
        <f t="shared" si="73"/>
        <v>4.1136399441223048</v>
      </c>
      <c r="Y90">
        <v>110302</v>
      </c>
      <c r="Z90" s="25">
        <f t="shared" si="74"/>
        <v>-2.9913387370328337E-2</v>
      </c>
      <c r="AA90" s="25">
        <f t="shared" si="85"/>
        <v>0.90748097234243374</v>
      </c>
      <c r="AB90">
        <f t="shared" si="63"/>
        <v>193276</v>
      </c>
      <c r="AC90" s="12">
        <f t="shared" si="75"/>
        <v>1.7279374502733091</v>
      </c>
      <c r="AD90">
        <v>102.8</v>
      </c>
      <c r="AE90" s="12">
        <f t="shared" si="76"/>
        <v>-9.7228981893859867E-2</v>
      </c>
      <c r="AF90" s="3">
        <v>102.8</v>
      </c>
      <c r="AG90" s="12">
        <f t="shared" si="77"/>
        <v>1.568659616769974</v>
      </c>
      <c r="AH90" s="48">
        <v>1396594</v>
      </c>
      <c r="AI90" s="50">
        <f t="shared" si="78"/>
        <v>1.1399446108042</v>
      </c>
      <c r="AJ90" s="48">
        <f t="shared" si="79"/>
        <v>1288441.1477683808</v>
      </c>
      <c r="AK90" s="50">
        <f t="shared" si="53"/>
        <v>-0.61731071597481701</v>
      </c>
      <c r="AL90" s="5">
        <v>75.7</v>
      </c>
      <c r="AM90" s="3">
        <v>75.96087</v>
      </c>
      <c r="AN90" s="15">
        <f t="shared" si="80"/>
        <v>1.6124513153393139</v>
      </c>
      <c r="AO90" s="7">
        <v>76.097620000000006</v>
      </c>
      <c r="AP90" s="34">
        <f t="shared" si="60"/>
        <v>67.892824060804173</v>
      </c>
      <c r="AQ90" s="14">
        <v>1.1000000000000001</v>
      </c>
      <c r="AR90" s="3">
        <v>75.793539999999993</v>
      </c>
      <c r="AS90" s="3">
        <v>75.712239999999994</v>
      </c>
      <c r="AT90" s="12">
        <f t="shared" si="81"/>
        <v>1.9095005386171593</v>
      </c>
      <c r="AU90">
        <v>898032</v>
      </c>
      <c r="AV90" s="27">
        <f t="shared" si="82"/>
        <v>5.0829697840423904</v>
      </c>
      <c r="AW90">
        <v>995710</v>
      </c>
      <c r="AX90">
        <f t="shared" si="64"/>
        <v>110.87689525540291</v>
      </c>
      <c r="AY90" s="14">
        <f t="shared" si="83"/>
        <v>4.0466094074290027</v>
      </c>
      <c r="AZ90">
        <v>834350</v>
      </c>
      <c r="BA90" s="14">
        <f t="shared" si="84"/>
        <v>2.0913521572296645</v>
      </c>
      <c r="BB90" s="6">
        <v>5.5</v>
      </c>
      <c r="BC90" s="12">
        <f t="shared" si="65"/>
        <v>1.3656326447485556</v>
      </c>
      <c r="BD90" s="35">
        <v>89.15</v>
      </c>
      <c r="BE90" s="55">
        <v>89.601669999999999</v>
      </c>
      <c r="BF90" s="11">
        <f t="shared" si="86"/>
        <v>6.9138386460581458</v>
      </c>
      <c r="BG90" s="30">
        <v>87.96</v>
      </c>
      <c r="BH90" s="48">
        <v>88.444468452202898</v>
      </c>
      <c r="BI90" s="11">
        <f t="shared" si="87"/>
        <v>8.6569258901428192</v>
      </c>
      <c r="BM90">
        <v>2852.8865005213202</v>
      </c>
      <c r="BN90" s="72">
        <f t="shared" si="88"/>
        <v>2852886.5005213204</v>
      </c>
      <c r="BO90">
        <v>2862777</v>
      </c>
    </row>
    <row r="91" spans="1:67" x14ac:dyDescent="0.25">
      <c r="A91" t="s">
        <v>88</v>
      </c>
      <c r="B91" s="6">
        <v>2874224</v>
      </c>
      <c r="C91" s="12">
        <f t="shared" si="66"/>
        <v>0.39905920152190077</v>
      </c>
      <c r="D91">
        <v>3161022</v>
      </c>
      <c r="E91">
        <f t="shared" si="61"/>
        <v>109.97827587550589</v>
      </c>
      <c r="F91" s="20">
        <f t="shared" si="67"/>
        <v>0.82990209424593786</v>
      </c>
      <c r="G91">
        <v>1743224</v>
      </c>
      <c r="H91" s="12">
        <f t="shared" si="68"/>
        <v>0.66765758333851011</v>
      </c>
      <c r="I91">
        <v>1915993</v>
      </c>
      <c r="J91">
        <f t="shared" si="62"/>
        <v>109.91088924888597</v>
      </c>
      <c r="K91" s="20">
        <f t="shared" si="69"/>
        <v>1.389641355936444</v>
      </c>
      <c r="L91" s="7">
        <v>109.9297</v>
      </c>
      <c r="M91" s="34">
        <f t="shared" ref="M91:M116" si="89">EXP(N91/100+LN(M90))</f>
        <v>97.954636593570626</v>
      </c>
      <c r="N91" s="14">
        <v>1.1000000000000001</v>
      </c>
      <c r="O91" s="33">
        <v>637267</v>
      </c>
      <c r="P91">
        <v>581690</v>
      </c>
      <c r="Q91" s="12">
        <f t="shared" si="70"/>
        <v>1.0027935335891414</v>
      </c>
      <c r="R91" s="43">
        <v>231494.9</v>
      </c>
      <c r="S91" s="45">
        <f t="shared" si="71"/>
        <v>0.36326202361019794</v>
      </c>
      <c r="T91" s="33">
        <v>397498</v>
      </c>
      <c r="U91">
        <v>372971</v>
      </c>
      <c r="V91" s="25">
        <f t="shared" si="72"/>
        <v>-1.7843926711872626</v>
      </c>
      <c r="W91" s="6">
        <v>85675</v>
      </c>
      <c r="X91" s="25">
        <f t="shared" si="73"/>
        <v>3.2033762050096115</v>
      </c>
      <c r="Y91">
        <v>107605</v>
      </c>
      <c r="Z91" s="25">
        <f t="shared" si="74"/>
        <v>-2.4754943411792851</v>
      </c>
      <c r="AA91" s="25">
        <f t="shared" si="85"/>
        <v>-1.1781954089002511</v>
      </c>
      <c r="AB91">
        <f t="shared" si="63"/>
        <v>193280</v>
      </c>
      <c r="AC91" s="12">
        <f t="shared" si="75"/>
        <v>2.0695578390572678E-3</v>
      </c>
      <c r="AD91">
        <v>103.4</v>
      </c>
      <c r="AE91" s="12">
        <f t="shared" si="76"/>
        <v>0.58196090532636191</v>
      </c>
      <c r="AF91" s="3">
        <v>101.8</v>
      </c>
      <c r="AG91" s="12">
        <f t="shared" si="77"/>
        <v>-0.97752489046429858</v>
      </c>
      <c r="AH91" s="48">
        <v>1441478</v>
      </c>
      <c r="AI91" s="50">
        <f t="shared" si="78"/>
        <v>3.1632560827087985</v>
      </c>
      <c r="AJ91" s="48">
        <f t="shared" si="79"/>
        <v>1311496.98619567</v>
      </c>
      <c r="AK91" s="50">
        <f t="shared" si="53"/>
        <v>1.7736147267722657</v>
      </c>
      <c r="AL91" s="5">
        <v>76.900000000000006</v>
      </c>
      <c r="AM91" s="3">
        <v>76.928790000000006</v>
      </c>
      <c r="AN91" s="15">
        <f t="shared" si="80"/>
        <v>1.2661849487700216</v>
      </c>
      <c r="AO91" s="7">
        <v>77.157619999999994</v>
      </c>
      <c r="AP91" s="34">
        <f t="shared" ref="AP91:AP116" si="90">EXP(AQ91/100+LN(AP90))</f>
        <v>68.643767743728901</v>
      </c>
      <c r="AQ91" s="14">
        <v>1.1000000000000001</v>
      </c>
      <c r="AR91" s="3">
        <v>75.8</v>
      </c>
      <c r="AS91" s="3">
        <v>76.44323</v>
      </c>
      <c r="AT91" s="12">
        <f t="shared" si="81"/>
        <v>0.96085355851105447</v>
      </c>
      <c r="AU91">
        <v>855448</v>
      </c>
      <c r="AV91" s="27">
        <f t="shared" si="82"/>
        <v>-4.8580394094035029</v>
      </c>
      <c r="AW91">
        <v>974952</v>
      </c>
      <c r="AX91">
        <f t="shared" si="64"/>
        <v>113.96975619792202</v>
      </c>
      <c r="AY91" s="14">
        <f t="shared" si="83"/>
        <v>2.7512582581471712</v>
      </c>
      <c r="AZ91">
        <v>818756</v>
      </c>
      <c r="BA91" s="14">
        <f t="shared" si="84"/>
        <v>-1.8866863426026725</v>
      </c>
      <c r="BB91" s="6">
        <v>5.5</v>
      </c>
      <c r="BC91" s="12">
        <f t="shared" si="65"/>
        <v>1.3656326447485556</v>
      </c>
      <c r="BD91" s="35">
        <v>94.073329999999999</v>
      </c>
      <c r="BE91" s="55">
        <v>95.652100000000004</v>
      </c>
      <c r="BF91" s="11">
        <f t="shared" si="86"/>
        <v>-6.5343692489637561</v>
      </c>
      <c r="BG91" s="30">
        <v>92.42</v>
      </c>
      <c r="BH91" s="48">
        <v>93.569250997996505</v>
      </c>
      <c r="BI91" s="11">
        <f t="shared" si="87"/>
        <v>-5.6326934579378651</v>
      </c>
      <c r="BM91">
        <v>2864.2712066242698</v>
      </c>
      <c r="BN91" s="72">
        <f t="shared" si="88"/>
        <v>2864271.20662427</v>
      </c>
      <c r="BO91">
        <v>2874224</v>
      </c>
    </row>
    <row r="92" spans="1:67" x14ac:dyDescent="0.25">
      <c r="A92" t="s">
        <v>89</v>
      </c>
      <c r="B92" s="6">
        <v>2900027</v>
      </c>
      <c r="C92" s="12">
        <f t="shared" si="66"/>
        <v>0.89373225211613061</v>
      </c>
      <c r="D92">
        <v>3240983</v>
      </c>
      <c r="E92">
        <f t="shared" si="61"/>
        <v>111.7569939866077</v>
      </c>
      <c r="F92" s="20">
        <f t="shared" si="67"/>
        <v>1.6043963297728503</v>
      </c>
      <c r="G92">
        <v>1763673</v>
      </c>
      <c r="H92" s="12">
        <f t="shared" si="68"/>
        <v>1.1662293914143973</v>
      </c>
      <c r="I92">
        <v>1960675</v>
      </c>
      <c r="J92">
        <f t="shared" si="62"/>
        <v>111.16998445857027</v>
      </c>
      <c r="K92" s="20">
        <f t="shared" si="69"/>
        <v>1.1390481698214217</v>
      </c>
      <c r="L92" s="7">
        <v>111.48779999999999</v>
      </c>
      <c r="M92" s="34">
        <f t="shared" si="89"/>
        <v>99.038085641105496</v>
      </c>
      <c r="N92" s="14">
        <v>1.1000000000000001</v>
      </c>
      <c r="O92" s="33">
        <v>652234</v>
      </c>
      <c r="P92">
        <v>592216</v>
      </c>
      <c r="Q92" s="12">
        <f t="shared" si="70"/>
        <v>1.793377342484348</v>
      </c>
      <c r="R92" s="43">
        <v>239015.6</v>
      </c>
      <c r="S92" s="45">
        <f t="shared" si="71"/>
        <v>0.36645682377796929</v>
      </c>
      <c r="T92" s="33">
        <v>410344</v>
      </c>
      <c r="U92">
        <v>379338</v>
      </c>
      <c r="V92" s="25">
        <f t="shared" si="72"/>
        <v>1.6926959595195967</v>
      </c>
      <c r="W92" s="6">
        <v>85671</v>
      </c>
      <c r="X92" s="25">
        <f t="shared" si="73"/>
        <v>-4.6689155285051243E-3</v>
      </c>
      <c r="Y92">
        <v>111787</v>
      </c>
      <c r="Z92" s="25">
        <f t="shared" si="74"/>
        <v>3.8128159840749021</v>
      </c>
      <c r="AA92" s="25">
        <f t="shared" si="85"/>
        <v>1.8451208333834401</v>
      </c>
      <c r="AB92">
        <f t="shared" si="63"/>
        <v>197458</v>
      </c>
      <c r="AC92" s="12">
        <f t="shared" si="75"/>
        <v>2.1385988751911</v>
      </c>
      <c r="AD92">
        <v>104.1</v>
      </c>
      <c r="AE92" s="12">
        <f t="shared" si="76"/>
        <v>0.67470135465947934</v>
      </c>
      <c r="AF92" s="3">
        <v>101.9</v>
      </c>
      <c r="AG92" s="12">
        <f t="shared" si="77"/>
        <v>9.8183611225710621E-2</v>
      </c>
      <c r="AH92" s="48">
        <v>1468129</v>
      </c>
      <c r="AI92" s="50">
        <f t="shared" si="78"/>
        <v>1.8319824891102954</v>
      </c>
      <c r="AJ92" s="48">
        <f t="shared" si="79"/>
        <v>1320616.3580486313</v>
      </c>
      <c r="AK92" s="50">
        <f t="shared" si="53"/>
        <v>0.69293431928887372</v>
      </c>
      <c r="AL92" s="5">
        <v>78</v>
      </c>
      <c r="AM92" s="3">
        <v>77.860640000000004</v>
      </c>
      <c r="AN92" s="15">
        <f t="shared" si="80"/>
        <v>1.2040373267645954</v>
      </c>
      <c r="AO92" s="7">
        <v>78.227959999999996</v>
      </c>
      <c r="AP92" s="34">
        <f t="shared" si="90"/>
        <v>69.403017406302098</v>
      </c>
      <c r="AQ92" s="14">
        <v>1.1000000000000001</v>
      </c>
      <c r="AR92" s="3">
        <v>77.133330000000001</v>
      </c>
      <c r="AS92" s="3">
        <v>76.810400000000001</v>
      </c>
      <c r="AT92" s="12">
        <f t="shared" si="81"/>
        <v>0.47916738092599331</v>
      </c>
      <c r="AU92">
        <v>876216</v>
      </c>
      <c r="AV92" s="27">
        <f t="shared" si="82"/>
        <v>2.3987327567015271</v>
      </c>
      <c r="AW92">
        <v>1009422</v>
      </c>
      <c r="AX92">
        <f t="shared" si="64"/>
        <v>115.20241584266893</v>
      </c>
      <c r="AY92" s="14">
        <f t="shared" si="83"/>
        <v>1.0757602210711426</v>
      </c>
      <c r="AZ92">
        <v>823169</v>
      </c>
      <c r="BA92" s="14">
        <f t="shared" si="84"/>
        <v>0.53754107235679527</v>
      </c>
      <c r="BB92" s="6">
        <v>5.5</v>
      </c>
      <c r="BC92" s="12">
        <f t="shared" si="65"/>
        <v>1.3656326447485556</v>
      </c>
      <c r="BD92" s="35">
        <v>91.58</v>
      </c>
      <c r="BE92" s="55">
        <v>90.720799999999997</v>
      </c>
      <c r="BF92" s="11">
        <f t="shared" si="86"/>
        <v>5.2930992406974298</v>
      </c>
      <c r="BG92" s="30">
        <v>89.583330000000004</v>
      </c>
      <c r="BH92" s="48">
        <v>88.748882165096504</v>
      </c>
      <c r="BI92" s="11">
        <f t="shared" si="87"/>
        <v>5.2890981578663343</v>
      </c>
      <c r="BM92">
        <v>2889.87012218262</v>
      </c>
      <c r="BN92" s="72">
        <f t="shared" si="88"/>
        <v>2889870.1221826198</v>
      </c>
      <c r="BO92">
        <v>2900027</v>
      </c>
    </row>
    <row r="93" spans="1:67" x14ac:dyDescent="0.25">
      <c r="A93" t="s">
        <v>90</v>
      </c>
      <c r="B93" s="6">
        <v>2908700</v>
      </c>
      <c r="C93" s="12">
        <f t="shared" si="66"/>
        <v>0.29861986783110694</v>
      </c>
      <c r="D93">
        <v>3281085</v>
      </c>
      <c r="E93">
        <f t="shared" si="61"/>
        <v>112.80245470485097</v>
      </c>
      <c r="F93" s="20">
        <f t="shared" si="67"/>
        <v>0.93112828498389533</v>
      </c>
      <c r="G93">
        <v>1777076</v>
      </c>
      <c r="H93" s="12">
        <f t="shared" si="68"/>
        <v>0.7570750718242536</v>
      </c>
      <c r="I93">
        <v>2002301</v>
      </c>
      <c r="J93">
        <f t="shared" si="62"/>
        <v>112.67390927568657</v>
      </c>
      <c r="K93" s="20">
        <f t="shared" si="69"/>
        <v>1.3437466814083976</v>
      </c>
      <c r="L93" s="7">
        <v>113.05549999999999</v>
      </c>
      <c r="M93" s="34">
        <f t="shared" si="89"/>
        <v>100.13351841783815</v>
      </c>
      <c r="N93" s="14">
        <v>1.1000000000000001</v>
      </c>
      <c r="O93" s="33">
        <v>666021</v>
      </c>
      <c r="P93">
        <v>594089</v>
      </c>
      <c r="Q93" s="12">
        <f t="shared" si="70"/>
        <v>0.31577065869647925</v>
      </c>
      <c r="R93" s="43">
        <v>241837.3</v>
      </c>
      <c r="S93" s="45">
        <f t="shared" si="71"/>
        <v>0.36310761972970823</v>
      </c>
      <c r="T93" s="33">
        <v>403236</v>
      </c>
      <c r="U93">
        <v>371373</v>
      </c>
      <c r="V93" s="25">
        <f t="shared" si="72"/>
        <v>-2.1220679851056801</v>
      </c>
      <c r="W93" s="6">
        <v>84602</v>
      </c>
      <c r="X93" s="25">
        <f t="shared" si="73"/>
        <v>-1.2556471610706055</v>
      </c>
      <c r="Y93">
        <v>116318</v>
      </c>
      <c r="Z93" s="25">
        <f t="shared" si="74"/>
        <v>3.9732544799363723</v>
      </c>
      <c r="AA93" s="25">
        <f t="shared" si="85"/>
        <v>-0.78375531408774179</v>
      </c>
      <c r="AB93">
        <f t="shared" si="63"/>
        <v>200920</v>
      </c>
      <c r="AC93" s="12">
        <f t="shared" si="75"/>
        <v>1.7380915383482076</v>
      </c>
      <c r="AD93">
        <v>104.2</v>
      </c>
      <c r="AE93" s="12">
        <f t="shared" si="76"/>
        <v>9.6015369834301367E-2</v>
      </c>
      <c r="AF93" s="3">
        <v>104.9</v>
      </c>
      <c r="AG93" s="12">
        <f t="shared" si="77"/>
        <v>2.9015575173572117</v>
      </c>
      <c r="AH93" s="48">
        <v>1490795</v>
      </c>
      <c r="AI93" s="50">
        <f t="shared" si="78"/>
        <v>1.5320733722424151</v>
      </c>
      <c r="AJ93" s="48">
        <f t="shared" si="79"/>
        <v>1323105.774516419</v>
      </c>
      <c r="AK93" s="50">
        <f t="shared" si="53"/>
        <v>0.18832669083419518</v>
      </c>
      <c r="AL93" s="5">
        <v>78.8</v>
      </c>
      <c r="AM93" s="3">
        <v>78.622720000000001</v>
      </c>
      <c r="AN93" s="15">
        <f t="shared" si="80"/>
        <v>0.97401541596013885</v>
      </c>
      <c r="AO93" s="7">
        <v>79.309610000000006</v>
      </c>
      <c r="AP93" s="34">
        <f t="shared" si="90"/>
        <v>70.170664918659256</v>
      </c>
      <c r="AQ93" s="14">
        <v>1.1000000000000001</v>
      </c>
      <c r="AR93" s="3">
        <v>77.666669999999996</v>
      </c>
      <c r="AS93" s="3">
        <v>77.451509999999999</v>
      </c>
      <c r="AT93" s="12">
        <f t="shared" si="81"/>
        <v>0.83120154698628212</v>
      </c>
      <c r="AU93">
        <v>887693</v>
      </c>
      <c r="AV93" s="27">
        <f t="shared" si="82"/>
        <v>1.3013326612110632</v>
      </c>
      <c r="AW93">
        <v>1017665</v>
      </c>
      <c r="AX93">
        <f t="shared" si="64"/>
        <v>114.64154837314251</v>
      </c>
      <c r="AY93" s="14">
        <f t="shared" si="83"/>
        <v>-0.48804290745287915</v>
      </c>
      <c r="AZ93">
        <v>814424</v>
      </c>
      <c r="BA93" s="14">
        <f t="shared" si="84"/>
        <v>-1.0680410980278054</v>
      </c>
      <c r="BB93" s="6">
        <v>5.0984850000000002</v>
      </c>
      <c r="BC93" s="12">
        <f t="shared" si="65"/>
        <v>1.2665663276340662</v>
      </c>
      <c r="BD93" s="35">
        <v>91.786670000000001</v>
      </c>
      <c r="BE93" s="55">
        <v>90.832859999999997</v>
      </c>
      <c r="BF93" s="11">
        <f t="shared" si="86"/>
        <v>-0.1234456129725281</v>
      </c>
      <c r="BG93" s="30">
        <v>88.643330000000006</v>
      </c>
      <c r="BH93" s="48">
        <v>88.019110243209795</v>
      </c>
      <c r="BI93" s="11">
        <f t="shared" si="87"/>
        <v>0.82568801967060068</v>
      </c>
      <c r="BM93">
        <v>2898.4998485268502</v>
      </c>
      <c r="BN93" s="72">
        <f t="shared" si="88"/>
        <v>2898499.8485268503</v>
      </c>
      <c r="BO93">
        <v>2908700</v>
      </c>
    </row>
    <row r="94" spans="1:67" x14ac:dyDescent="0.25">
      <c r="A94" t="s">
        <v>91</v>
      </c>
      <c r="B94" s="6">
        <v>2921353</v>
      </c>
      <c r="C94" s="12">
        <f t="shared" si="66"/>
        <v>0.434061915602868</v>
      </c>
      <c r="D94">
        <v>3332314</v>
      </c>
      <c r="E94">
        <f t="shared" si="61"/>
        <v>114.06748859175867</v>
      </c>
      <c r="F94" s="20">
        <f t="shared" si="67"/>
        <v>1.1152178024410375</v>
      </c>
      <c r="G94">
        <v>1789487</v>
      </c>
      <c r="H94" s="12">
        <f t="shared" si="68"/>
        <v>0.69596696292357763</v>
      </c>
      <c r="I94">
        <v>2055449</v>
      </c>
      <c r="J94">
        <f t="shared" si="62"/>
        <v>114.86247175866605</v>
      </c>
      <c r="K94" s="20">
        <f t="shared" si="69"/>
        <v>1.9237626695356447</v>
      </c>
      <c r="L94" s="7">
        <v>114.63209999999999</v>
      </c>
      <c r="M94" s="34">
        <f t="shared" si="89"/>
        <v>101.24106747247107</v>
      </c>
      <c r="N94" s="14">
        <v>1.1000000000000001</v>
      </c>
      <c r="O94" s="33">
        <v>681391</v>
      </c>
      <c r="P94">
        <v>597105</v>
      </c>
      <c r="Q94" s="12">
        <f t="shared" si="70"/>
        <v>0.5063837535782767</v>
      </c>
      <c r="R94" s="43">
        <v>249048.9</v>
      </c>
      <c r="S94" s="45">
        <f t="shared" si="71"/>
        <v>0.36550071838342446</v>
      </c>
      <c r="T94" s="33">
        <v>412921</v>
      </c>
      <c r="U94">
        <v>374137</v>
      </c>
      <c r="V94" s="25">
        <f t="shared" si="72"/>
        <v>0.74150921236260103</v>
      </c>
      <c r="W94" s="6">
        <v>84469</v>
      </c>
      <c r="X94" s="25">
        <f t="shared" si="73"/>
        <v>-0.15733038479037731</v>
      </c>
      <c r="Y94">
        <v>119291</v>
      </c>
      <c r="Z94" s="25">
        <f t="shared" si="74"/>
        <v>2.5238066501406919</v>
      </c>
      <c r="AA94" s="25">
        <f t="shared" si="85"/>
        <v>0.97445541076499609</v>
      </c>
      <c r="AB94">
        <f t="shared" si="63"/>
        <v>203760</v>
      </c>
      <c r="AC94" s="12">
        <f t="shared" si="75"/>
        <v>1.4036011789357872</v>
      </c>
      <c r="AD94">
        <v>104</v>
      </c>
      <c r="AE94" s="12">
        <f t="shared" si="76"/>
        <v>-0.19212301778939178</v>
      </c>
      <c r="AF94" s="3">
        <v>104.7</v>
      </c>
      <c r="AG94" s="12">
        <f t="shared" si="77"/>
        <v>-0.19083975257601082</v>
      </c>
      <c r="AH94" s="48">
        <v>1511657</v>
      </c>
      <c r="AI94" s="50">
        <f t="shared" si="78"/>
        <v>1.3896865457319052</v>
      </c>
      <c r="AJ94" s="48">
        <f t="shared" si="79"/>
        <v>1316058.2188898872</v>
      </c>
      <c r="AK94" s="50">
        <f t="shared" si="53"/>
        <v>-0.5340761238038283</v>
      </c>
      <c r="AL94" s="5">
        <v>80</v>
      </c>
      <c r="AM94" s="3">
        <v>80.306939999999997</v>
      </c>
      <c r="AN94" s="15">
        <f t="shared" si="80"/>
        <v>2.1195326931109371</v>
      </c>
      <c r="AO94" s="7">
        <v>80.403329999999997</v>
      </c>
      <c r="AP94" s="34">
        <f t="shared" si="90"/>
        <v>70.946803167085974</v>
      </c>
      <c r="AQ94" s="14">
        <v>1.1000000000000001</v>
      </c>
      <c r="AR94" s="3">
        <v>79.033330000000007</v>
      </c>
      <c r="AS94" s="3">
        <v>79.084909999999994</v>
      </c>
      <c r="AT94" s="12">
        <f t="shared" si="81"/>
        <v>2.087002227659962</v>
      </c>
      <c r="AU94">
        <v>890092</v>
      </c>
      <c r="AV94" s="27">
        <f t="shared" si="82"/>
        <v>0.26988656740467576</v>
      </c>
      <c r="AW94">
        <v>1055621</v>
      </c>
      <c r="AX94">
        <f t="shared" si="64"/>
        <v>118.59684167479317</v>
      </c>
      <c r="AY94" s="14">
        <f t="shared" si="83"/>
        <v>3.3919566324395412</v>
      </c>
      <c r="AZ94">
        <v>824859</v>
      </c>
      <c r="BA94" s="14">
        <f t="shared" si="84"/>
        <v>1.2731347726974818</v>
      </c>
      <c r="BB94" s="6">
        <v>5</v>
      </c>
      <c r="BC94" s="12">
        <f t="shared" si="65"/>
        <v>1.2422519998557111</v>
      </c>
      <c r="BD94" s="35">
        <v>86.92</v>
      </c>
      <c r="BE94" s="55">
        <v>87.194599999999994</v>
      </c>
      <c r="BF94" s="11">
        <f t="shared" si="86"/>
        <v>4.0878712020539609</v>
      </c>
      <c r="BG94" s="30">
        <v>83.013329999999996</v>
      </c>
      <c r="BH94" s="48">
        <v>83.321576040752902</v>
      </c>
      <c r="BI94" s="11">
        <f t="shared" si="87"/>
        <v>5.4846421027249015</v>
      </c>
      <c r="BM94">
        <v>2911.0811325046302</v>
      </c>
      <c r="BN94" s="72">
        <f t="shared" si="88"/>
        <v>2911081.1325046304</v>
      </c>
      <c r="BO94">
        <v>2921353</v>
      </c>
    </row>
    <row r="95" spans="1:67" x14ac:dyDescent="0.25">
      <c r="A95" t="s">
        <v>92</v>
      </c>
      <c r="B95" s="6">
        <v>2933459</v>
      </c>
      <c r="C95" s="12">
        <f t="shared" si="66"/>
        <v>0.41354076792412542</v>
      </c>
      <c r="D95">
        <v>3433197</v>
      </c>
      <c r="E95">
        <f t="shared" si="61"/>
        <v>117.03579289841788</v>
      </c>
      <c r="F95" s="20">
        <f t="shared" si="67"/>
        <v>2.5689531802381538</v>
      </c>
      <c r="G95">
        <v>1796170</v>
      </c>
      <c r="H95" s="12">
        <f t="shared" si="68"/>
        <v>0.37276335904383728</v>
      </c>
      <c r="I95">
        <v>2094627</v>
      </c>
      <c r="J95">
        <f t="shared" si="62"/>
        <v>116.61630023884153</v>
      </c>
      <c r="K95" s="20">
        <f t="shared" si="69"/>
        <v>1.5153545406111135</v>
      </c>
      <c r="L95" s="7">
        <v>116.21639999999999</v>
      </c>
      <c r="M95" s="34">
        <f t="shared" si="89"/>
        <v>102.36086681979121</v>
      </c>
      <c r="N95" s="14">
        <v>1.1000000000000001</v>
      </c>
      <c r="O95" s="33">
        <v>701955</v>
      </c>
      <c r="P95">
        <v>601702</v>
      </c>
      <c r="Q95" s="12">
        <f t="shared" si="70"/>
        <v>0.76693288117350988</v>
      </c>
      <c r="R95" s="43">
        <v>260967.1</v>
      </c>
      <c r="S95" s="45">
        <f t="shared" si="71"/>
        <v>0.37177183722603302</v>
      </c>
      <c r="T95" s="33">
        <v>436907</v>
      </c>
      <c r="U95">
        <v>386933</v>
      </c>
      <c r="V95" s="25">
        <f t="shared" si="72"/>
        <v>3.3629510926878936</v>
      </c>
      <c r="W95" s="6">
        <v>86427</v>
      </c>
      <c r="X95" s="25">
        <f t="shared" si="73"/>
        <v>2.2915523845277619</v>
      </c>
      <c r="Y95">
        <v>118172</v>
      </c>
      <c r="Z95" s="25">
        <f t="shared" si="74"/>
        <v>-0.94246959139656639</v>
      </c>
      <c r="AA95" s="25">
        <f t="shared" si="85"/>
        <v>2.3320129600802986</v>
      </c>
      <c r="AB95">
        <f t="shared" si="63"/>
        <v>204599</v>
      </c>
      <c r="AC95" s="12">
        <f t="shared" si="75"/>
        <v>0.4109135248846485</v>
      </c>
      <c r="AD95">
        <v>104.6</v>
      </c>
      <c r="AE95" s="12">
        <f t="shared" si="76"/>
        <v>0.57526524894502273</v>
      </c>
      <c r="AF95" s="3">
        <v>103.1</v>
      </c>
      <c r="AG95" s="12">
        <f t="shared" si="77"/>
        <v>-1.5399726853576823</v>
      </c>
      <c r="AH95" s="48">
        <v>1576548</v>
      </c>
      <c r="AI95" s="50">
        <f t="shared" si="78"/>
        <v>4.2031246561904823</v>
      </c>
      <c r="AJ95" s="48">
        <f t="shared" si="79"/>
        <v>1351910.493448237</v>
      </c>
      <c r="AK95" s="50">
        <f t="shared" si="53"/>
        <v>2.6877701155793687</v>
      </c>
      <c r="AL95" s="5">
        <v>81.3</v>
      </c>
      <c r="AM95" s="3">
        <v>81.33502</v>
      </c>
      <c r="AN95" s="15">
        <f t="shared" si="80"/>
        <v>1.2720630993910298</v>
      </c>
      <c r="AO95" s="7">
        <v>81.509399999999999</v>
      </c>
      <c r="AP95" s="34">
        <f t="shared" si="90"/>
        <v>71.73152606525727</v>
      </c>
      <c r="AQ95" s="14">
        <v>1.1000000000000001</v>
      </c>
      <c r="AR95" s="3">
        <v>80.066670000000002</v>
      </c>
      <c r="AS95" s="3">
        <v>80.482560000000007</v>
      </c>
      <c r="AT95" s="12">
        <f t="shared" si="81"/>
        <v>1.7518429591912188</v>
      </c>
      <c r="AU95">
        <v>909093</v>
      </c>
      <c r="AV95" s="27">
        <f t="shared" si="82"/>
        <v>2.1122571004857704</v>
      </c>
      <c r="AW95">
        <v>1108112</v>
      </c>
      <c r="AX95">
        <f t="shared" si="64"/>
        <v>121.89203964830881</v>
      </c>
      <c r="AY95" s="14">
        <f t="shared" si="83"/>
        <v>2.7405875895825105</v>
      </c>
      <c r="AZ95">
        <v>836989</v>
      </c>
      <c r="BA95" s="14">
        <f t="shared" si="84"/>
        <v>1.4598465591534548</v>
      </c>
      <c r="BB95" s="6">
        <v>5</v>
      </c>
      <c r="BC95" s="12">
        <f t="shared" si="65"/>
        <v>1.2422519998557111</v>
      </c>
      <c r="BD95" s="35">
        <v>85.043329999999997</v>
      </c>
      <c r="BE95" s="55">
        <v>86.401650000000004</v>
      </c>
      <c r="BF95" s="11">
        <f t="shared" si="86"/>
        <v>0.9135629542015522</v>
      </c>
      <c r="BG95" s="30">
        <v>80.900000000000006</v>
      </c>
      <c r="BH95" s="48">
        <v>81.860085880658602</v>
      </c>
      <c r="BI95" s="11">
        <f t="shared" si="87"/>
        <v>1.7696011549406698</v>
      </c>
      <c r="BM95">
        <v>2923.11963977709</v>
      </c>
      <c r="BN95" s="72">
        <f t="shared" si="88"/>
        <v>2923119.6397770899</v>
      </c>
      <c r="BO95">
        <v>2933459</v>
      </c>
    </row>
    <row r="96" spans="1:67" x14ac:dyDescent="0.25">
      <c r="A96" t="s">
        <v>93</v>
      </c>
      <c r="B96" s="6">
        <v>2964554</v>
      </c>
      <c r="C96" s="12">
        <f t="shared" si="66"/>
        <v>1.054432674257022</v>
      </c>
      <c r="D96">
        <v>3501708</v>
      </c>
      <c r="E96">
        <f t="shared" si="61"/>
        <v>118.11921793295046</v>
      </c>
      <c r="F96" s="20">
        <f t="shared" si="67"/>
        <v>0.9214625678317212</v>
      </c>
      <c r="G96">
        <v>1805963</v>
      </c>
      <c r="H96" s="12">
        <f t="shared" si="68"/>
        <v>0.54373473313074072</v>
      </c>
      <c r="I96">
        <v>2127593</v>
      </c>
      <c r="J96">
        <f t="shared" si="62"/>
        <v>117.80933496422685</v>
      </c>
      <c r="K96" s="20">
        <f t="shared" si="69"/>
        <v>1.0178451894037543</v>
      </c>
      <c r="L96" s="7">
        <v>117.8073</v>
      </c>
      <c r="M96" s="34">
        <f t="shared" si="89"/>
        <v>103.49305195688584</v>
      </c>
      <c r="N96" s="14">
        <v>1.1000000000000001</v>
      </c>
      <c r="O96" s="33">
        <v>722103</v>
      </c>
      <c r="P96">
        <v>611278</v>
      </c>
      <c r="Q96" s="12">
        <f t="shared" si="70"/>
        <v>1.5789541374545024</v>
      </c>
      <c r="R96" s="43">
        <v>265156.09999999998</v>
      </c>
      <c r="S96" s="45">
        <f t="shared" si="71"/>
        <v>0.36719983160297076</v>
      </c>
      <c r="T96" s="33">
        <v>458976</v>
      </c>
      <c r="U96">
        <v>396990</v>
      </c>
      <c r="V96" s="25">
        <f t="shared" si="72"/>
        <v>2.5659540026415684</v>
      </c>
      <c r="W96" s="6">
        <v>88440</v>
      </c>
      <c r="X96" s="25">
        <f t="shared" si="73"/>
        <v>2.3024228997190477</v>
      </c>
      <c r="Y96">
        <v>123054</v>
      </c>
      <c r="Z96" s="25">
        <f t="shared" si="74"/>
        <v>4.0482093142548692</v>
      </c>
      <c r="AA96" s="25">
        <f t="shared" si="85"/>
        <v>2.8254836214392398</v>
      </c>
      <c r="AB96">
        <f t="shared" si="63"/>
        <v>211494</v>
      </c>
      <c r="AC96" s="12">
        <f t="shared" si="75"/>
        <v>3.3144663369556682</v>
      </c>
      <c r="AD96">
        <v>104.5</v>
      </c>
      <c r="AE96" s="12">
        <f t="shared" si="76"/>
        <v>-9.5648022595717919E-2</v>
      </c>
      <c r="AF96" s="3">
        <v>104.7</v>
      </c>
      <c r="AG96" s="12">
        <f t="shared" si="77"/>
        <v>1.5399726853576823</v>
      </c>
      <c r="AH96" s="48">
        <v>1620332</v>
      </c>
      <c r="AI96" s="50">
        <f t="shared" si="78"/>
        <v>2.7393419786298168</v>
      </c>
      <c r="AJ96" s="48">
        <f t="shared" si="79"/>
        <v>1375385.0664652498</v>
      </c>
      <c r="AK96" s="50">
        <f t="shared" si="53"/>
        <v>1.7214967892259736</v>
      </c>
      <c r="AL96" s="5">
        <v>82.4</v>
      </c>
      <c r="AM96" s="3">
        <v>82.236599999999996</v>
      </c>
      <c r="AN96" s="15">
        <f t="shared" si="80"/>
        <v>1.1023784324795116</v>
      </c>
      <c r="AO96" s="7">
        <v>82.628010000000003</v>
      </c>
      <c r="AP96" s="34">
        <f t="shared" si="90"/>
        <v>72.524928565601257</v>
      </c>
      <c r="AQ96" s="14">
        <v>1.1000000000000001</v>
      </c>
      <c r="AR96" s="3">
        <v>81.333330000000004</v>
      </c>
      <c r="AS96" s="3">
        <v>81.012730000000005</v>
      </c>
      <c r="AT96" s="12">
        <f t="shared" si="81"/>
        <v>0.6565787827191194</v>
      </c>
      <c r="AU96">
        <v>941112</v>
      </c>
      <c r="AV96" s="27">
        <f t="shared" si="82"/>
        <v>3.4614755644302164</v>
      </c>
      <c r="AW96">
        <v>1178579</v>
      </c>
      <c r="AX96">
        <f t="shared" si="64"/>
        <v>125.23259718290703</v>
      </c>
      <c r="AY96" s="14">
        <f t="shared" si="83"/>
        <v>2.7037053619725526</v>
      </c>
      <c r="AZ96">
        <v>849753</v>
      </c>
      <c r="BA96" s="14">
        <f t="shared" si="84"/>
        <v>1.5134790791442754</v>
      </c>
      <c r="BB96" s="6">
        <v>5</v>
      </c>
      <c r="BC96" s="12">
        <f t="shared" si="65"/>
        <v>1.2422519998557111</v>
      </c>
      <c r="BD96" s="35">
        <v>82.92</v>
      </c>
      <c r="BE96" s="55">
        <v>82.251099999999994</v>
      </c>
      <c r="BF96" s="11">
        <f t="shared" si="86"/>
        <v>4.9230009433648192</v>
      </c>
      <c r="BG96" s="30">
        <v>77.116669999999999</v>
      </c>
      <c r="BH96" s="48">
        <v>76.523030030804705</v>
      </c>
      <c r="BI96" s="11">
        <f t="shared" si="87"/>
        <v>6.7419778498486238</v>
      </c>
      <c r="BM96">
        <v>2953.9419683590099</v>
      </c>
      <c r="BN96" s="72">
        <f t="shared" si="88"/>
        <v>2953941.9683590098</v>
      </c>
      <c r="BO96">
        <v>2964554</v>
      </c>
    </row>
    <row r="97" spans="1:67" x14ac:dyDescent="0.25">
      <c r="A97" t="s">
        <v>94</v>
      </c>
      <c r="B97" s="6">
        <v>2978165</v>
      </c>
      <c r="C97" s="12">
        <f t="shared" si="66"/>
        <v>0.45807394898389475</v>
      </c>
      <c r="D97">
        <v>3586853</v>
      </c>
      <c r="E97">
        <f t="shared" si="61"/>
        <v>120.43835717631495</v>
      </c>
      <c r="F97" s="20">
        <f t="shared" si="67"/>
        <v>1.9443627437019551</v>
      </c>
      <c r="G97">
        <v>1807245</v>
      </c>
      <c r="H97" s="12">
        <f t="shared" si="68"/>
        <v>7.0961873980124324E-2</v>
      </c>
      <c r="I97">
        <v>2162253</v>
      </c>
      <c r="J97">
        <f t="shared" si="62"/>
        <v>119.64360117194957</v>
      </c>
      <c r="K97" s="20">
        <f t="shared" si="69"/>
        <v>1.5449821118866502</v>
      </c>
      <c r="L97" s="7">
        <v>119.4041</v>
      </c>
      <c r="M97" s="34">
        <f t="shared" si="89"/>
        <v>104.63775987953791</v>
      </c>
      <c r="N97" s="14">
        <v>1.1000000000000001</v>
      </c>
      <c r="O97" s="33">
        <v>735542</v>
      </c>
      <c r="P97">
        <v>610849</v>
      </c>
      <c r="Q97" s="12">
        <f t="shared" si="70"/>
        <v>-7.0205472527895552E-2</v>
      </c>
      <c r="R97" s="43">
        <v>268005.7</v>
      </c>
      <c r="S97" s="45">
        <f t="shared" si="71"/>
        <v>0.36436491729908016</v>
      </c>
      <c r="T97" s="33">
        <v>486484</v>
      </c>
      <c r="U97">
        <v>411722</v>
      </c>
      <c r="V97" s="25">
        <f t="shared" si="72"/>
        <v>3.6437272863754089</v>
      </c>
      <c r="W97" s="6">
        <v>90597</v>
      </c>
      <c r="X97" s="25">
        <f t="shared" si="73"/>
        <v>2.4096743928673447</v>
      </c>
      <c r="Y97">
        <v>122929</v>
      </c>
      <c r="Z97" s="25">
        <f t="shared" si="74"/>
        <v>-0.10163304842993881</v>
      </c>
      <c r="AA97" s="25">
        <f t="shared" si="85"/>
        <v>2.7177753116198744</v>
      </c>
      <c r="AB97">
        <f t="shared" si="63"/>
        <v>213526</v>
      </c>
      <c r="AC97" s="12">
        <f t="shared" si="75"/>
        <v>0.95619758239937624</v>
      </c>
      <c r="AD97">
        <v>104.7</v>
      </c>
      <c r="AE97" s="12">
        <f t="shared" si="76"/>
        <v>0.19120464716255725</v>
      </c>
      <c r="AF97" s="3">
        <v>104.3</v>
      </c>
      <c r="AG97" s="12">
        <f t="shared" si="77"/>
        <v>-0.38277558697643599</v>
      </c>
      <c r="AH97" s="48">
        <v>1638954</v>
      </c>
      <c r="AI97" s="50">
        <f t="shared" si="78"/>
        <v>1.1427166955080281</v>
      </c>
      <c r="AJ97" s="48">
        <f t="shared" si="79"/>
        <v>1369863.4811606228</v>
      </c>
      <c r="AK97" s="50">
        <f t="shared" si="53"/>
        <v>-0.4022654163785333</v>
      </c>
      <c r="AL97" s="5">
        <v>83.7</v>
      </c>
      <c r="AM97" s="3">
        <v>83.471100000000007</v>
      </c>
      <c r="AN97" s="15">
        <f t="shared" si="80"/>
        <v>1.4900005723473164</v>
      </c>
      <c r="AO97" s="7">
        <v>83.759280000000004</v>
      </c>
      <c r="AP97" s="34">
        <f t="shared" si="90"/>
        <v>73.327106670788496</v>
      </c>
      <c r="AQ97" s="14">
        <v>1.1000000000000001</v>
      </c>
      <c r="AR97" s="3">
        <v>82.9</v>
      </c>
      <c r="AS97" s="3">
        <v>82.76491</v>
      </c>
      <c r="AT97" s="12">
        <f t="shared" si="81"/>
        <v>2.139787647750957</v>
      </c>
      <c r="AU97">
        <v>941335</v>
      </c>
      <c r="AV97" s="27">
        <f t="shared" si="82"/>
        <v>2.3692566222877076E-2</v>
      </c>
      <c r="AW97">
        <v>1231661</v>
      </c>
      <c r="AX97">
        <f t="shared" si="64"/>
        <v>130.8419425603</v>
      </c>
      <c r="AY97" s="14">
        <f t="shared" si="83"/>
        <v>4.3817263734268863</v>
      </c>
      <c r="AZ97">
        <v>853532</v>
      </c>
      <c r="BA97" s="14">
        <f t="shared" si="84"/>
        <v>0.44373151887473483</v>
      </c>
      <c r="BB97" s="6">
        <v>5</v>
      </c>
      <c r="BC97" s="12">
        <f t="shared" si="65"/>
        <v>1.2422519998557111</v>
      </c>
      <c r="BD97" s="35">
        <v>80.566670000000002</v>
      </c>
      <c r="BE97" s="55">
        <v>79.784570000000002</v>
      </c>
      <c r="BF97" s="11">
        <f t="shared" si="86"/>
        <v>3.0446636052605669</v>
      </c>
      <c r="BG97" s="30">
        <v>73.39</v>
      </c>
      <c r="BH97" s="48">
        <v>72.886782971549493</v>
      </c>
      <c r="BI97" s="11">
        <f t="shared" si="87"/>
        <v>4.8684422649635906</v>
      </c>
      <c r="BM97">
        <v>2967.47320698464</v>
      </c>
      <c r="BN97" s="72">
        <f t="shared" si="88"/>
        <v>2967473.2069846401</v>
      </c>
      <c r="BO97">
        <v>2978165</v>
      </c>
    </row>
    <row r="98" spans="1:67" x14ac:dyDescent="0.25">
      <c r="A98" t="s">
        <v>95</v>
      </c>
      <c r="B98" s="6">
        <v>3016523</v>
      </c>
      <c r="C98" s="12">
        <f t="shared" si="66"/>
        <v>1.2797504560353445</v>
      </c>
      <c r="D98">
        <v>3638150</v>
      </c>
      <c r="E98">
        <f t="shared" si="61"/>
        <v>120.60740130275818</v>
      </c>
      <c r="F98" s="20">
        <f t="shared" si="67"/>
        <v>0.14025897424838618</v>
      </c>
      <c r="G98">
        <v>1805124</v>
      </c>
      <c r="H98" s="12">
        <f t="shared" si="68"/>
        <v>-0.11742987738720956</v>
      </c>
      <c r="I98">
        <v>2192267</v>
      </c>
      <c r="J98">
        <f t="shared" si="62"/>
        <v>121.4468922910559</v>
      </c>
      <c r="K98" s="20">
        <f t="shared" si="69"/>
        <v>1.495973336400791</v>
      </c>
      <c r="L98" s="7">
        <v>121.0061</v>
      </c>
      <c r="M98" s="34">
        <f t="shared" si="89"/>
        <v>105.7951290988027</v>
      </c>
      <c r="N98" s="14">
        <v>1.1000000000000001</v>
      </c>
      <c r="O98" s="33">
        <v>753798</v>
      </c>
      <c r="P98">
        <v>613702</v>
      </c>
      <c r="Q98" s="12">
        <f t="shared" si="70"/>
        <v>0.46596755254171285</v>
      </c>
      <c r="R98" s="43">
        <v>274400.7</v>
      </c>
      <c r="S98" s="45">
        <f t="shared" si="71"/>
        <v>0.36402418154465788</v>
      </c>
      <c r="T98" s="33">
        <v>498346</v>
      </c>
      <c r="U98">
        <v>415079</v>
      </c>
      <c r="V98" s="25">
        <f t="shared" si="72"/>
        <v>0.81204992432191148</v>
      </c>
      <c r="W98" s="6">
        <v>96750</v>
      </c>
      <c r="X98" s="25">
        <f t="shared" si="73"/>
        <v>6.5709231991972317</v>
      </c>
      <c r="Y98">
        <v>120914</v>
      </c>
      <c r="Z98" s="25">
        <f t="shared" si="74"/>
        <v>-1.652740383838136</v>
      </c>
      <c r="AA98" s="25">
        <f t="shared" si="85"/>
        <v>1.1915965510919335</v>
      </c>
      <c r="AB98">
        <f t="shared" si="63"/>
        <v>217664</v>
      </c>
      <c r="AC98" s="12">
        <f t="shared" si="75"/>
        <v>1.9193984271131725</v>
      </c>
      <c r="AD98">
        <v>104.6</v>
      </c>
      <c r="AE98" s="12">
        <f t="shared" si="76"/>
        <v>-9.5556624566839332E-2</v>
      </c>
      <c r="AF98" s="3">
        <v>106.1</v>
      </c>
      <c r="AG98" s="12">
        <f t="shared" si="77"/>
        <v>1.711068361321022</v>
      </c>
      <c r="AH98" s="48">
        <v>1669748</v>
      </c>
      <c r="AI98" s="50">
        <f t="shared" si="78"/>
        <v>1.8614483364791212</v>
      </c>
      <c r="AJ98" s="48">
        <f t="shared" si="79"/>
        <v>1374879.149643725</v>
      </c>
      <c r="AK98" s="50">
        <f t="shared" si="53"/>
        <v>0.36547500007841904</v>
      </c>
      <c r="AL98" s="5">
        <v>84.3</v>
      </c>
      <c r="AM98" s="3">
        <v>84.678700000000006</v>
      </c>
      <c r="AN98" s="15">
        <f t="shared" si="80"/>
        <v>1.4363630072482536</v>
      </c>
      <c r="AO98" s="7">
        <v>84.90307</v>
      </c>
      <c r="AP98" s="34">
        <f t="shared" si="90"/>
        <v>74.138157445348426</v>
      </c>
      <c r="AQ98" s="14">
        <v>1.1000000000000001</v>
      </c>
      <c r="AR98" s="3">
        <v>83.9</v>
      </c>
      <c r="AS98" s="3">
        <v>84.056070000000005</v>
      </c>
      <c r="AT98" s="12">
        <f t="shared" si="81"/>
        <v>1.5479896868916043</v>
      </c>
      <c r="AU98">
        <v>893882</v>
      </c>
      <c r="AV98" s="27">
        <f t="shared" si="82"/>
        <v>-5.1725305071224525</v>
      </c>
      <c r="AW98">
        <v>1192708</v>
      </c>
      <c r="AX98">
        <f t="shared" si="64"/>
        <v>133.4301395486205</v>
      </c>
      <c r="AY98" s="14">
        <f t="shared" si="83"/>
        <v>1.9587992212097838</v>
      </c>
      <c r="AZ98">
        <v>871700</v>
      </c>
      <c r="BA98" s="14">
        <f t="shared" si="84"/>
        <v>2.1062293808656207</v>
      </c>
      <c r="BB98" s="6">
        <v>5</v>
      </c>
      <c r="BC98" s="12">
        <f t="shared" si="65"/>
        <v>1.2422519998557111</v>
      </c>
      <c r="BD98" s="35">
        <v>79.093329999999995</v>
      </c>
      <c r="BE98" s="55">
        <v>79.291340000000005</v>
      </c>
      <c r="BF98" s="11">
        <f t="shared" si="86"/>
        <v>0.62012102347361875</v>
      </c>
      <c r="BG98" s="30">
        <v>71.22</v>
      </c>
      <c r="BH98" s="48">
        <v>71.440065198323694</v>
      </c>
      <c r="BI98" s="11">
        <f t="shared" si="87"/>
        <v>2.004846983352504</v>
      </c>
      <c r="BM98">
        <v>3005.4494588827001</v>
      </c>
      <c r="BN98" s="72">
        <f t="shared" si="88"/>
        <v>3005449.4588827002</v>
      </c>
      <c r="BO98">
        <v>3016523</v>
      </c>
    </row>
    <row r="99" spans="1:67" x14ac:dyDescent="0.25">
      <c r="A99" t="s">
        <v>96</v>
      </c>
      <c r="B99" s="6">
        <v>3004756</v>
      </c>
      <c r="C99" s="12">
        <f t="shared" si="66"/>
        <v>-0.39084769131516595</v>
      </c>
      <c r="D99">
        <v>3709371</v>
      </c>
      <c r="E99">
        <f t="shared" ref="E99:E118" si="91">D99/B99*100</f>
        <v>123.44999061487853</v>
      </c>
      <c r="F99" s="20">
        <f t="shared" si="67"/>
        <v>2.3295486687900713</v>
      </c>
      <c r="G99">
        <v>1807466</v>
      </c>
      <c r="H99" s="12">
        <f t="shared" si="68"/>
        <v>0.12965768759247709</v>
      </c>
      <c r="I99">
        <v>2233429</v>
      </c>
      <c r="J99">
        <f t="shared" ref="J99:J118" si="92">I99/G99*100</f>
        <v>123.56686100872713</v>
      </c>
      <c r="K99" s="20">
        <f t="shared" si="69"/>
        <v>1.7305327519061109</v>
      </c>
      <c r="L99" s="7">
        <v>122.6126</v>
      </c>
      <c r="M99" s="34">
        <f t="shared" si="89"/>
        <v>106.96529965776784</v>
      </c>
      <c r="N99" s="14">
        <v>1.1000000000000001</v>
      </c>
      <c r="O99" s="33">
        <v>769510</v>
      </c>
      <c r="P99">
        <v>616941</v>
      </c>
      <c r="Q99" s="12">
        <f t="shared" si="70"/>
        <v>0.52639270350507417</v>
      </c>
      <c r="R99" s="43">
        <v>277822</v>
      </c>
      <c r="S99" s="45">
        <f t="shared" si="71"/>
        <v>0.36103754337175603</v>
      </c>
      <c r="T99" s="33">
        <v>505743</v>
      </c>
      <c r="U99">
        <v>409797</v>
      </c>
      <c r="V99" s="25">
        <f t="shared" si="72"/>
        <v>-1.2806948426254294</v>
      </c>
      <c r="W99" s="6">
        <v>92866</v>
      </c>
      <c r="X99" s="25">
        <f t="shared" si="73"/>
        <v>-4.0972738008960619</v>
      </c>
      <c r="Y99">
        <v>115047</v>
      </c>
      <c r="Z99" s="25">
        <f t="shared" si="74"/>
        <v>-4.9738808574865345</v>
      </c>
      <c r="AA99" s="25">
        <f t="shared" si="85"/>
        <v>-2.4045244883653893</v>
      </c>
      <c r="AB99">
        <f t="shared" ref="AB99:AB118" si="93">SUM(W99,Y99)</f>
        <v>207913</v>
      </c>
      <c r="AC99" s="12">
        <f t="shared" si="75"/>
        <v>-4.5832866413155315</v>
      </c>
      <c r="AD99">
        <v>104.7</v>
      </c>
      <c r="AE99" s="12">
        <f t="shared" si="76"/>
        <v>9.5556624566839332E-2</v>
      </c>
      <c r="AF99" s="3">
        <v>105</v>
      </c>
      <c r="AG99" s="12">
        <f t="shared" si="77"/>
        <v>-1.0421695462413894</v>
      </c>
      <c r="AH99" s="48">
        <v>1709888</v>
      </c>
      <c r="AI99" s="50">
        <f t="shared" si="78"/>
        <v>2.3755154454727645</v>
      </c>
      <c r="AJ99" s="48">
        <f t="shared" si="79"/>
        <v>1383775.541469194</v>
      </c>
      <c r="AK99" s="50">
        <f t="shared" si="53"/>
        <v>0.64498269356647597</v>
      </c>
      <c r="AL99" s="5">
        <v>86.1</v>
      </c>
      <c r="AM99" s="3">
        <v>86.15813</v>
      </c>
      <c r="AN99" s="15">
        <f t="shared" si="80"/>
        <v>1.7320234569993431</v>
      </c>
      <c r="AO99" s="7">
        <v>86.059070000000006</v>
      </c>
      <c r="AP99" s="34">
        <f t="shared" si="90"/>
        <v>74.95817902741436</v>
      </c>
      <c r="AQ99" s="14">
        <v>1.1000000000000001</v>
      </c>
      <c r="AR99" s="3">
        <v>86.133330000000001</v>
      </c>
      <c r="AS99" s="3">
        <v>86.369190000000003</v>
      </c>
      <c r="AT99" s="12">
        <f t="shared" si="81"/>
        <v>2.7146938827604217</v>
      </c>
      <c r="AU99">
        <v>918936</v>
      </c>
      <c r="AV99" s="27">
        <f t="shared" si="82"/>
        <v>2.7642703606135299</v>
      </c>
      <c r="AW99">
        <v>1273504</v>
      </c>
      <c r="AX99">
        <f t="shared" ref="AX99:AX118" si="94">AW99/AU99*100</f>
        <v>138.58462395640174</v>
      </c>
      <c r="AY99" s="14">
        <f t="shared" si="83"/>
        <v>3.7903100726007999</v>
      </c>
      <c r="AZ99">
        <v>901279</v>
      </c>
      <c r="BA99" s="14">
        <f t="shared" si="84"/>
        <v>3.3369537595149268</v>
      </c>
      <c r="BB99" s="6">
        <v>5.3359379999999996</v>
      </c>
      <c r="BC99" s="12">
        <f t="shared" ref="BC99:BC118" si="95">LN(1+BB99/400)*100</f>
        <v>1.325165271621614</v>
      </c>
      <c r="BD99" s="35">
        <v>75.59</v>
      </c>
      <c r="BE99" s="55">
        <v>76.674210000000002</v>
      </c>
      <c r="BF99" s="11">
        <f t="shared" si="86"/>
        <v>3.3563510409565289</v>
      </c>
      <c r="BG99" s="30">
        <v>66.73</v>
      </c>
      <c r="BH99" s="48">
        <v>67.420553750723997</v>
      </c>
      <c r="BI99" s="11">
        <f t="shared" si="87"/>
        <v>5.7908925977265824</v>
      </c>
      <c r="BM99">
        <v>2993.70272906849</v>
      </c>
      <c r="BN99" s="72">
        <f t="shared" si="88"/>
        <v>2993702.7290684902</v>
      </c>
      <c r="BO99">
        <v>3004756</v>
      </c>
    </row>
    <row r="100" spans="1:67" x14ac:dyDescent="0.25">
      <c r="A100" t="s">
        <v>97</v>
      </c>
      <c r="B100" s="6">
        <v>3012093</v>
      </c>
      <c r="C100" s="12">
        <f t="shared" ref="C100:C118" si="96">100*(LN(B100)-LN(B99))</f>
        <v>0.24388192678941323</v>
      </c>
      <c r="D100">
        <v>3768368</v>
      </c>
      <c r="E100">
        <f t="shared" si="91"/>
        <v>125.10795649403919</v>
      </c>
      <c r="F100" s="20">
        <f t="shared" ref="F100:F118" si="97">100*(LN(E100)-LN(E99))</f>
        <v>1.3340876754338815</v>
      </c>
      <c r="G100">
        <v>1811618</v>
      </c>
      <c r="H100" s="12">
        <f t="shared" ref="H100:H118" si="98">100*(LN(G100)-LN(G99))</f>
        <v>0.22945042566586693</v>
      </c>
      <c r="I100">
        <v>2265638</v>
      </c>
      <c r="J100">
        <f t="shared" si="92"/>
        <v>125.06157479115355</v>
      </c>
      <c r="K100" s="20">
        <f t="shared" ref="K100:K118" si="99">100*(LN(J100)-LN(J99))</f>
        <v>1.2023820086537462</v>
      </c>
      <c r="L100" s="7">
        <v>124.2234</v>
      </c>
      <c r="M100" s="34">
        <f t="shared" si="89"/>
        <v>108.14841314849868</v>
      </c>
      <c r="N100" s="14">
        <v>1.1000000000000001</v>
      </c>
      <c r="O100" s="33">
        <v>789671</v>
      </c>
      <c r="P100">
        <v>620840</v>
      </c>
      <c r="Q100" s="12">
        <f t="shared" ref="Q100:Q118" si="100">100*(LN(P100)-LN(P99))</f>
        <v>0.63000044368948238</v>
      </c>
      <c r="R100" s="43">
        <v>286376.59999999998</v>
      </c>
      <c r="S100" s="45">
        <f t="shared" si="71"/>
        <v>0.3626530542466419</v>
      </c>
      <c r="T100" s="33">
        <v>499121</v>
      </c>
      <c r="U100">
        <v>400807</v>
      </c>
      <c r="V100" s="25">
        <f t="shared" ref="V100:V118" si="101">100*(LN(U100)-LN(U99))</f>
        <v>-2.2181900445783498</v>
      </c>
      <c r="W100" s="6">
        <v>95288</v>
      </c>
      <c r="X100" s="25">
        <f t="shared" ref="X100:X118" si="102">100*(LN(W100)-LN(W99))</f>
        <v>2.5746290677670203</v>
      </c>
      <c r="Y100">
        <v>114466</v>
      </c>
      <c r="Z100" s="25">
        <f t="shared" ref="Z100:Z118" si="103">100*(LN(Y100)-LN(Y99))</f>
        <v>-0.50629048556221079</v>
      </c>
      <c r="AA100" s="25">
        <f t="shared" si="85"/>
        <v>-1.1640885000169021</v>
      </c>
      <c r="AB100">
        <f t="shared" si="93"/>
        <v>209754</v>
      </c>
      <c r="AC100" s="12">
        <f t="shared" ref="AC100:AC118" si="104">100*(LN(AB100)-LN(AB99))</f>
        <v>0.88156925157161226</v>
      </c>
      <c r="AD100">
        <v>106.3</v>
      </c>
      <c r="AE100" s="12">
        <f t="shared" ref="AE100:AE118" si="105">100*(LN(AD100)-LN(AD99))</f>
        <v>1.5166167471410752</v>
      </c>
      <c r="AF100" s="3">
        <v>103.5</v>
      </c>
      <c r="AG100" s="12">
        <f t="shared" ref="AG100:AG115" si="106">100*(LN(AF100)-LN(AF99))</f>
        <v>-1.4388737452099676</v>
      </c>
      <c r="AH100" s="48">
        <v>1753443</v>
      </c>
      <c r="AI100" s="50">
        <f t="shared" ref="AI100:AI118" si="107">100*(LN(AH100)-LN(AH99))</f>
        <v>2.5153412360491956</v>
      </c>
      <c r="AJ100" s="48">
        <f t="shared" ref="AJ100:AJ118" si="108">AH100/J100*100</f>
        <v>1402063.7457413762</v>
      </c>
      <c r="AK100" s="50">
        <f t="shared" ref="AK100:AK118" si="109">100*(LN(AJ100)-LN(AJ99))</f>
        <v>1.3129592273955382</v>
      </c>
      <c r="AL100" s="5">
        <v>87.8</v>
      </c>
      <c r="AM100" s="3">
        <v>87.570700000000002</v>
      </c>
      <c r="AN100" s="15">
        <f t="shared" ref="AN100:AN118" si="110">100*(LN(AM100)-LN(AM99))</f>
        <v>1.626213830156864</v>
      </c>
      <c r="AO100" s="7">
        <v>87.226789999999994</v>
      </c>
      <c r="AP100" s="34">
        <f t="shared" si="90"/>
        <v>75.787270640598194</v>
      </c>
      <c r="AQ100" s="14">
        <v>1.1000000000000001</v>
      </c>
      <c r="AR100" s="3">
        <v>88.266670000000005</v>
      </c>
      <c r="AS100" s="3">
        <v>87.973429999999993</v>
      </c>
      <c r="AT100" s="12">
        <f t="shared" ref="AT100:AT118" si="111">100*(LN(AS100)-LN(AS99))</f>
        <v>1.840382207755642</v>
      </c>
      <c r="AU100">
        <v>897758</v>
      </c>
      <c r="AV100" s="27">
        <f t="shared" ref="AV100:AV118" si="112">100*(LN(AU100)-LN(AU99))</f>
        <v>-2.3315934783315839</v>
      </c>
      <c r="AW100">
        <v>1242336</v>
      </c>
      <c r="AX100">
        <f t="shared" si="94"/>
        <v>138.38205841663344</v>
      </c>
      <c r="AY100" s="14">
        <f t="shared" ref="AY100:AY118" si="113">100*(LN(AX100)-LN(AX99))</f>
        <v>-0.14627432740317303</v>
      </c>
      <c r="AZ100">
        <v>839716</v>
      </c>
      <c r="BA100" s="14">
        <f t="shared" si="84"/>
        <v>-7.075112618049495</v>
      </c>
      <c r="BB100" s="6">
        <v>5.5</v>
      </c>
      <c r="BC100" s="12">
        <f t="shared" si="95"/>
        <v>1.3656326447485556</v>
      </c>
      <c r="BD100" s="35">
        <v>79.776669999999996</v>
      </c>
      <c r="BE100" s="55">
        <v>79.213499999999996</v>
      </c>
      <c r="BF100" s="11">
        <f t="shared" si="86"/>
        <v>-3.2581332120781958</v>
      </c>
      <c r="BG100" s="30">
        <v>68.806669999999997</v>
      </c>
      <c r="BH100" s="48">
        <v>68.364197608841096</v>
      </c>
      <c r="BI100" s="11">
        <f t="shared" si="87"/>
        <v>-1.3899337600490114</v>
      </c>
      <c r="BM100">
        <v>3001.00382897279</v>
      </c>
      <c r="BN100" s="72">
        <f t="shared" si="88"/>
        <v>3001003.8289727899</v>
      </c>
      <c r="BO100">
        <v>3012093</v>
      </c>
    </row>
    <row r="101" spans="1:67" x14ac:dyDescent="0.25">
      <c r="A101" t="s">
        <v>98</v>
      </c>
      <c r="B101" s="6">
        <v>3031295</v>
      </c>
      <c r="C101" s="12">
        <f t="shared" si="96"/>
        <v>0.63547349992880697</v>
      </c>
      <c r="D101">
        <v>3847868</v>
      </c>
      <c r="E101">
        <f t="shared" si="91"/>
        <v>126.93809081597138</v>
      </c>
      <c r="F101" s="20">
        <f t="shared" si="97"/>
        <v>1.4522477192719485</v>
      </c>
      <c r="G101">
        <v>1823495</v>
      </c>
      <c r="H101" s="12">
        <f t="shared" si="98"/>
        <v>0.65346206643646099</v>
      </c>
      <c r="I101">
        <v>2301294</v>
      </c>
      <c r="J101">
        <f t="shared" si="92"/>
        <v>126.20237510933674</v>
      </c>
      <c r="K101" s="20">
        <f t="shared" si="99"/>
        <v>0.90805557859798824</v>
      </c>
      <c r="L101" s="7">
        <v>125.83880000000001</v>
      </c>
      <c r="M101" s="34">
        <f t="shared" si="89"/>
        <v>109.3446127291711</v>
      </c>
      <c r="N101" s="14">
        <v>1.1000000000000001</v>
      </c>
      <c r="O101" s="33">
        <v>801725</v>
      </c>
      <c r="P101">
        <v>619994</v>
      </c>
      <c r="Q101" s="12">
        <f t="shared" si="100"/>
        <v>-0.13635992100269334</v>
      </c>
      <c r="R101" s="43">
        <v>289689.2</v>
      </c>
      <c r="S101" s="45">
        <f t="shared" si="71"/>
        <v>0.36133237706196014</v>
      </c>
      <c r="T101" s="33">
        <v>512303</v>
      </c>
      <c r="U101">
        <v>408373</v>
      </c>
      <c r="V101" s="25">
        <f t="shared" si="101"/>
        <v>1.8700957761796033</v>
      </c>
      <c r="W101" s="6">
        <v>96007</v>
      </c>
      <c r="X101" s="25">
        <f t="shared" si="102"/>
        <v>0.75172208976113097</v>
      </c>
      <c r="Y101">
        <v>113653</v>
      </c>
      <c r="Z101" s="25">
        <f t="shared" si="103"/>
        <v>-0.71278888839394483</v>
      </c>
      <c r="AA101" s="25">
        <f t="shared" si="85"/>
        <v>1.2163647431121305</v>
      </c>
      <c r="AB101">
        <f t="shared" si="93"/>
        <v>209660</v>
      </c>
      <c r="AC101" s="12">
        <f t="shared" si="104"/>
        <v>-4.4824446286462205E-2</v>
      </c>
      <c r="AD101">
        <v>104.5</v>
      </c>
      <c r="AE101" s="12">
        <f t="shared" si="105"/>
        <v>-1.7078213943036324</v>
      </c>
      <c r="AF101" s="3">
        <v>107.1</v>
      </c>
      <c r="AG101" s="12">
        <f t="shared" si="106"/>
        <v>3.419136474827944</v>
      </c>
      <c r="AH101" s="48">
        <v>1789849</v>
      </c>
      <c r="AI101" s="50">
        <f t="shared" si="107"/>
        <v>2.054997509845613</v>
      </c>
      <c r="AJ101" s="48">
        <f t="shared" si="108"/>
        <v>1418237.1753695966</v>
      </c>
      <c r="AK101" s="50">
        <f t="shared" si="109"/>
        <v>1.1469419312476248</v>
      </c>
      <c r="AL101" s="5">
        <v>88.9</v>
      </c>
      <c r="AM101" s="3">
        <v>88.650679999999994</v>
      </c>
      <c r="AN101" s="15">
        <f t="shared" si="110"/>
        <v>1.2257235998275107</v>
      </c>
      <c r="AO101" s="7">
        <v>88.405860000000004</v>
      </c>
      <c r="AP101" s="34">
        <f t="shared" si="90"/>
        <v>76.62553260599671</v>
      </c>
      <c r="AQ101" s="14">
        <v>1.1000000000000001</v>
      </c>
      <c r="AR101" s="3">
        <v>88.933329999999998</v>
      </c>
      <c r="AS101" s="3">
        <v>88.839609999999993</v>
      </c>
      <c r="AT101" s="12">
        <f t="shared" si="111"/>
        <v>0.97977720327024898</v>
      </c>
      <c r="AU101">
        <v>915464</v>
      </c>
      <c r="AV101" s="27">
        <f t="shared" si="112"/>
        <v>1.9530496333670655</v>
      </c>
      <c r="AW101">
        <v>1260532</v>
      </c>
      <c r="AX101">
        <f t="shared" si="94"/>
        <v>137.69323534295177</v>
      </c>
      <c r="AY101" s="14">
        <f t="shared" si="113"/>
        <v>-0.49901205840150453</v>
      </c>
      <c r="AZ101">
        <v>887760</v>
      </c>
      <c r="BA101" s="14">
        <f t="shared" si="84"/>
        <v>5.56376967601242</v>
      </c>
      <c r="BB101" s="6">
        <v>5.6969700000000003</v>
      </c>
      <c r="BC101" s="12">
        <f t="shared" si="95"/>
        <v>1.4141954503692509</v>
      </c>
      <c r="BD101" s="35">
        <v>80.10333</v>
      </c>
      <c r="BE101" s="55">
        <v>79.449359999999999</v>
      </c>
      <c r="BF101" s="11">
        <f t="shared" si="86"/>
        <v>-0.2973098729428969</v>
      </c>
      <c r="BG101" s="30">
        <v>68.133330000000001</v>
      </c>
      <c r="BH101" s="48">
        <v>67.756346779832</v>
      </c>
      <c r="BI101" s="11">
        <f t="shared" si="87"/>
        <v>0.89311260422793026</v>
      </c>
      <c r="BM101">
        <v>3020.0744130398998</v>
      </c>
      <c r="BN101" s="72">
        <f t="shared" si="88"/>
        <v>3020074.4130398999</v>
      </c>
      <c r="BO101">
        <v>3031295</v>
      </c>
    </row>
    <row r="102" spans="1:67" x14ac:dyDescent="0.25">
      <c r="A102" t="s">
        <v>99</v>
      </c>
      <c r="B102" s="6">
        <v>3064215</v>
      </c>
      <c r="C102" s="12">
        <f t="shared" si="96"/>
        <v>1.0801498175069923</v>
      </c>
      <c r="D102">
        <v>3895792</v>
      </c>
      <c r="E102">
        <f t="shared" si="91"/>
        <v>127.13833722503153</v>
      </c>
      <c r="F102" s="20">
        <f t="shared" si="97"/>
        <v>0.1576269408897879</v>
      </c>
      <c r="G102">
        <v>1831466</v>
      </c>
      <c r="H102" s="12">
        <f t="shared" si="98"/>
        <v>0.43617497627241875</v>
      </c>
      <c r="I102">
        <v>2327784</v>
      </c>
      <c r="J102">
        <f t="shared" si="92"/>
        <v>127.09949297448055</v>
      </c>
      <c r="K102" s="20">
        <f t="shared" si="99"/>
        <v>0.7083418870836411</v>
      </c>
      <c r="L102" s="7">
        <v>127.45950000000001</v>
      </c>
      <c r="M102" s="34">
        <f t="shared" si="89"/>
        <v>110.55404314139382</v>
      </c>
      <c r="N102" s="14">
        <v>1.1000000000000001</v>
      </c>
      <c r="O102" s="33">
        <v>804487</v>
      </c>
      <c r="P102">
        <v>620950</v>
      </c>
      <c r="Q102" s="12">
        <f t="shared" si="100"/>
        <v>0.15407628210848401</v>
      </c>
      <c r="R102" s="43">
        <v>288727.90000000002</v>
      </c>
      <c r="S102" s="45">
        <f t="shared" si="71"/>
        <v>0.35889691194512779</v>
      </c>
      <c r="T102" s="33">
        <v>530190</v>
      </c>
      <c r="U102">
        <v>417245</v>
      </c>
      <c r="V102" s="25">
        <f t="shared" si="101"/>
        <v>2.1492606796858382</v>
      </c>
      <c r="W102" s="6">
        <v>97101</v>
      </c>
      <c r="X102" s="25">
        <f t="shared" si="102"/>
        <v>1.133056842921043</v>
      </c>
      <c r="Y102">
        <v>114496</v>
      </c>
      <c r="Z102" s="25">
        <f t="shared" si="103"/>
        <v>0.73899411037103846</v>
      </c>
      <c r="AA102" s="25">
        <f t="shared" si="85"/>
        <v>1.7338178687195338</v>
      </c>
      <c r="AB102">
        <f t="shared" si="93"/>
        <v>211597</v>
      </c>
      <c r="AC102" s="12">
        <f t="shared" si="104"/>
        <v>0.91963511654515884</v>
      </c>
      <c r="AD102">
        <v>104.4</v>
      </c>
      <c r="AE102" s="12">
        <f t="shared" si="105"/>
        <v>-9.5739595632693408E-2</v>
      </c>
      <c r="AF102" s="3">
        <v>108</v>
      </c>
      <c r="AG102" s="12">
        <f t="shared" si="106"/>
        <v>0.83682496705170806</v>
      </c>
      <c r="AH102" s="48">
        <v>1818271</v>
      </c>
      <c r="AI102" s="50">
        <f t="shared" si="107"/>
        <v>1.5754790800242446</v>
      </c>
      <c r="AJ102" s="48">
        <f t="shared" si="108"/>
        <v>1430588.7123916994</v>
      </c>
      <c r="AK102" s="50">
        <f t="shared" si="109"/>
        <v>0.8671371929404259</v>
      </c>
      <c r="AL102" s="5">
        <v>89.1</v>
      </c>
      <c r="AM102" s="3">
        <v>89.540239999999997</v>
      </c>
      <c r="AN102" s="15">
        <f t="shared" si="110"/>
        <v>0.99844300699691857</v>
      </c>
      <c r="AO102" s="7">
        <v>89.596100000000007</v>
      </c>
      <c r="AP102" s="34">
        <f t="shared" si="90"/>
        <v>77.473066354330456</v>
      </c>
      <c r="AQ102" s="14">
        <v>1.1000000000000001</v>
      </c>
      <c r="AR102" s="3">
        <v>89.166669999999996</v>
      </c>
      <c r="AS102" s="3">
        <v>89.384540000000001</v>
      </c>
      <c r="AT102" s="12">
        <f t="shared" si="111"/>
        <v>0.61151274743318496</v>
      </c>
      <c r="AU102">
        <v>932464</v>
      </c>
      <c r="AV102" s="27">
        <f t="shared" si="112"/>
        <v>1.839950430765569</v>
      </c>
      <c r="AW102">
        <v>1241492</v>
      </c>
      <c r="AX102">
        <f t="shared" si="94"/>
        <v>133.14101134199282</v>
      </c>
      <c r="AY102" s="14">
        <f t="shared" si="113"/>
        <v>-3.3619476255183578</v>
      </c>
      <c r="AZ102">
        <v>905250</v>
      </c>
      <c r="BA102" s="14">
        <f t="shared" si="84"/>
        <v>1.9509712453441352</v>
      </c>
      <c r="BB102" s="6">
        <v>5.75</v>
      </c>
      <c r="BC102" s="12">
        <f t="shared" si="95"/>
        <v>1.4272659286718634</v>
      </c>
      <c r="BD102" s="35">
        <v>81.186670000000007</v>
      </c>
      <c r="BE102" s="55">
        <v>81.315430000000006</v>
      </c>
      <c r="BF102" s="11">
        <f t="shared" si="86"/>
        <v>-2.3215951874122176</v>
      </c>
      <c r="BG102" s="30">
        <v>67.903329999999997</v>
      </c>
      <c r="BH102" s="48">
        <v>68.050137308739096</v>
      </c>
      <c r="BI102" s="11">
        <f t="shared" si="87"/>
        <v>-0.43266120786702444</v>
      </c>
      <c r="BM102">
        <v>3052.6957413158102</v>
      </c>
      <c r="BN102" s="72">
        <f t="shared" si="88"/>
        <v>3052695.74131581</v>
      </c>
      <c r="BO102">
        <v>3064215</v>
      </c>
    </row>
    <row r="103" spans="1:67" x14ac:dyDescent="0.25">
      <c r="A103" t="s">
        <v>100</v>
      </c>
      <c r="B103" s="6">
        <v>3077246</v>
      </c>
      <c r="C103" s="12">
        <f t="shared" si="96"/>
        <v>0.42436220161743421</v>
      </c>
      <c r="D103">
        <v>3950787</v>
      </c>
      <c r="E103">
        <f t="shared" si="91"/>
        <v>128.38710327351143</v>
      </c>
      <c r="F103" s="20">
        <f t="shared" si="97"/>
        <v>0.97741812926868121</v>
      </c>
      <c r="G103">
        <v>1847768</v>
      </c>
      <c r="H103" s="12">
        <f t="shared" si="98"/>
        <v>0.88616851671510233</v>
      </c>
      <c r="I103">
        <v>2354369</v>
      </c>
      <c r="J103">
        <f t="shared" si="92"/>
        <v>127.41691597646458</v>
      </c>
      <c r="K103" s="20">
        <f t="shared" si="99"/>
        <v>0.24943237873502611</v>
      </c>
      <c r="L103" s="7">
        <v>129.0865</v>
      </c>
      <c r="M103" s="34">
        <f t="shared" si="89"/>
        <v>111.77685072772235</v>
      </c>
      <c r="N103" s="14">
        <v>1.1000000000000001</v>
      </c>
      <c r="O103" s="33">
        <v>797948</v>
      </c>
      <c r="P103">
        <v>609473</v>
      </c>
      <c r="Q103" s="12">
        <f t="shared" si="100"/>
        <v>-1.8655914059340972</v>
      </c>
      <c r="R103" s="43">
        <v>276963</v>
      </c>
      <c r="S103" s="45">
        <f t="shared" si="71"/>
        <v>0.34709404622857631</v>
      </c>
      <c r="T103" s="33">
        <v>523679</v>
      </c>
      <c r="U103">
        <v>411959</v>
      </c>
      <c r="V103" s="25">
        <f t="shared" si="101"/>
        <v>-1.2749749412140687</v>
      </c>
      <c r="W103" s="6">
        <v>101622</v>
      </c>
      <c r="X103" s="25">
        <f t="shared" si="102"/>
        <v>4.5508373231616162</v>
      </c>
      <c r="Y103">
        <v>124371</v>
      </c>
      <c r="Z103" s="25">
        <f t="shared" si="103"/>
        <v>8.272914627131378</v>
      </c>
      <c r="AA103" s="25">
        <f t="shared" si="85"/>
        <v>1.4383012627256164</v>
      </c>
      <c r="AB103">
        <f t="shared" si="93"/>
        <v>225993</v>
      </c>
      <c r="AC103" s="12">
        <f t="shared" si="104"/>
        <v>6.5820503151392984</v>
      </c>
      <c r="AD103">
        <v>104.3</v>
      </c>
      <c r="AE103" s="12">
        <f t="shared" si="105"/>
        <v>-9.5831344181185329E-2</v>
      </c>
      <c r="AF103" s="3">
        <v>108.2</v>
      </c>
      <c r="AG103" s="12">
        <f t="shared" si="106"/>
        <v>0.18501392881615786</v>
      </c>
      <c r="AH103" s="48">
        <v>1849784</v>
      </c>
      <c r="AI103" s="50">
        <f t="shared" si="107"/>
        <v>1.7182825964166426</v>
      </c>
      <c r="AJ103" s="48">
        <f t="shared" si="108"/>
        <v>1451757.0024545856</v>
      </c>
      <c r="AK103" s="50">
        <f t="shared" si="109"/>
        <v>1.468850217681883</v>
      </c>
      <c r="AL103" s="5">
        <v>89.7</v>
      </c>
      <c r="AM103" s="3">
        <v>89.766459999999995</v>
      </c>
      <c r="AN103" s="15">
        <f t="shared" si="110"/>
        <v>0.25232757061166566</v>
      </c>
      <c r="AO103" s="7">
        <v>90.797470000000004</v>
      </c>
      <c r="AP103" s="34">
        <f t="shared" si="90"/>
        <v>78.32997443821705</v>
      </c>
      <c r="AQ103" s="14">
        <v>1.1000000000000001</v>
      </c>
      <c r="AR103" s="3">
        <v>88.8</v>
      </c>
      <c r="AS103" s="3">
        <v>88.912480000000002</v>
      </c>
      <c r="AT103" s="12">
        <f t="shared" si="111"/>
        <v>-0.52952214571115874</v>
      </c>
      <c r="AU103">
        <v>982580</v>
      </c>
      <c r="AV103" s="27">
        <f t="shared" si="112"/>
        <v>5.2351220490352901</v>
      </c>
      <c r="AW103">
        <v>1262820</v>
      </c>
      <c r="AX103">
        <f t="shared" si="94"/>
        <v>128.52083290927965</v>
      </c>
      <c r="AY103" s="14">
        <f t="shared" si="113"/>
        <v>-3.5317787220714436</v>
      </c>
      <c r="AZ103">
        <v>902266</v>
      </c>
      <c r="BA103" s="14">
        <f t="shared" si="84"/>
        <v>-0.33017718359200643</v>
      </c>
      <c r="BB103" s="6">
        <v>5.75</v>
      </c>
      <c r="BC103" s="12">
        <f t="shared" si="95"/>
        <v>1.4272659286718634</v>
      </c>
      <c r="BD103" s="35">
        <v>82.183329999999998</v>
      </c>
      <c r="BE103" s="55">
        <v>83.240769999999998</v>
      </c>
      <c r="BF103" s="11">
        <f t="shared" si="86"/>
        <v>-2.3401462399393225</v>
      </c>
      <c r="BG103" s="30">
        <v>68.063329999999993</v>
      </c>
      <c r="BH103" s="48">
        <v>68.662384385875498</v>
      </c>
      <c r="BI103" s="11">
        <f t="shared" si="87"/>
        <v>-0.89567680063531441</v>
      </c>
      <c r="BM103">
        <v>3065.6502281840199</v>
      </c>
      <c r="BN103" s="72">
        <f t="shared" si="88"/>
        <v>3065650.2281840197</v>
      </c>
      <c r="BO103">
        <v>3077246</v>
      </c>
    </row>
    <row r="104" spans="1:67" x14ac:dyDescent="0.25">
      <c r="A104" t="s">
        <v>101</v>
      </c>
      <c r="B104" s="6">
        <v>3059055</v>
      </c>
      <c r="C104" s="12">
        <f t="shared" si="96"/>
        <v>-0.59289964064621614</v>
      </c>
      <c r="D104">
        <v>4036927</v>
      </c>
      <c r="E104">
        <f t="shared" si="91"/>
        <v>131.96647330629884</v>
      </c>
      <c r="F104" s="20">
        <f t="shared" si="97"/>
        <v>2.7497955805461771</v>
      </c>
      <c r="G104">
        <v>1845971</v>
      </c>
      <c r="H104" s="12">
        <f t="shared" si="98"/>
        <v>-9.7299789821292393E-2</v>
      </c>
      <c r="I104">
        <v>2400434</v>
      </c>
      <c r="J104">
        <f t="shared" si="92"/>
        <v>130.03638735386417</v>
      </c>
      <c r="K104" s="20">
        <f t="shared" si="99"/>
        <v>2.0349801223187747</v>
      </c>
      <c r="L104" s="7">
        <v>130.7208</v>
      </c>
      <c r="M104" s="34">
        <f t="shared" si="89"/>
        <v>113.01318344936655</v>
      </c>
      <c r="N104" s="14">
        <v>1.1000000000000001</v>
      </c>
      <c r="O104" s="33">
        <v>816729</v>
      </c>
      <c r="P104">
        <v>613038</v>
      </c>
      <c r="Q104" s="12">
        <f t="shared" si="100"/>
        <v>0.5832274892268785</v>
      </c>
      <c r="R104" s="43">
        <v>283438.5</v>
      </c>
      <c r="S104" s="45">
        <f t="shared" si="71"/>
        <v>0.34704106258012146</v>
      </c>
      <c r="T104" s="33">
        <v>519503</v>
      </c>
      <c r="U104">
        <v>405211</v>
      </c>
      <c r="V104" s="25">
        <f t="shared" si="101"/>
        <v>-1.6515910740606543</v>
      </c>
      <c r="W104" s="6">
        <v>106776</v>
      </c>
      <c r="X104" s="25">
        <f t="shared" si="102"/>
        <v>4.9473135034812543</v>
      </c>
      <c r="Y104">
        <v>117892</v>
      </c>
      <c r="Z104" s="25">
        <f t="shared" si="103"/>
        <v>-5.3500083030092682</v>
      </c>
      <c r="AA104" s="25">
        <f t="shared" si="85"/>
        <v>-1.2735307957809638</v>
      </c>
      <c r="AB104">
        <f t="shared" si="93"/>
        <v>224668</v>
      </c>
      <c r="AC104" s="12">
        <f t="shared" si="104"/>
        <v>-0.58802683965826219</v>
      </c>
      <c r="AD104">
        <v>104.5</v>
      </c>
      <c r="AE104" s="12">
        <f t="shared" si="105"/>
        <v>0.19157093981387874</v>
      </c>
      <c r="AF104" s="3">
        <v>108</v>
      </c>
      <c r="AG104" s="12">
        <f t="shared" si="106"/>
        <v>-0.18501392881615786</v>
      </c>
      <c r="AH104" s="48">
        <v>1895678</v>
      </c>
      <c r="AI104" s="50">
        <f t="shared" si="107"/>
        <v>2.4507682669371533</v>
      </c>
      <c r="AJ104" s="48">
        <f t="shared" si="108"/>
        <v>1457805.8023415767</v>
      </c>
      <c r="AK104" s="50">
        <f t="shared" si="109"/>
        <v>0.4157881446181122</v>
      </c>
      <c r="AL104" s="5">
        <v>91.8</v>
      </c>
      <c r="AM104" s="3">
        <v>91.511579999999995</v>
      </c>
      <c r="AN104" s="15">
        <f t="shared" si="110"/>
        <v>1.9254112769154119</v>
      </c>
      <c r="AO104" s="7">
        <v>92.009879999999995</v>
      </c>
      <c r="AP104" s="34">
        <f t="shared" si="90"/>
        <v>79.196360544580159</v>
      </c>
      <c r="AQ104" s="14">
        <v>1.1000000000000001</v>
      </c>
      <c r="AR104" s="3">
        <v>91.266670000000005</v>
      </c>
      <c r="AS104" s="3">
        <v>91.014240000000001</v>
      </c>
      <c r="AT104" s="12">
        <f t="shared" si="111"/>
        <v>2.3363462671706969</v>
      </c>
      <c r="AU104">
        <v>953828</v>
      </c>
      <c r="AV104" s="27">
        <f t="shared" si="112"/>
        <v>-2.9698403672561824</v>
      </c>
      <c r="AW104">
        <v>1241318</v>
      </c>
      <c r="AX104">
        <f t="shared" si="94"/>
        <v>130.14065428987195</v>
      </c>
      <c r="AY104" s="14">
        <f t="shared" si="113"/>
        <v>1.2524806636639241</v>
      </c>
      <c r="AZ104">
        <v>918234</v>
      </c>
      <c r="BA104" s="14">
        <f t="shared" si="84"/>
        <v>1.7542883289459965</v>
      </c>
      <c r="BB104" s="6">
        <v>5.75</v>
      </c>
      <c r="BC104" s="12">
        <f t="shared" si="95"/>
        <v>1.4272659286718634</v>
      </c>
      <c r="BD104" s="35">
        <v>82.5</v>
      </c>
      <c r="BE104" s="55">
        <v>81.911079999999998</v>
      </c>
      <c r="BF104" s="11">
        <f t="shared" si="86"/>
        <v>1.6102983199195009</v>
      </c>
      <c r="BG104" s="30">
        <v>66.66</v>
      </c>
      <c r="BH104" s="48">
        <v>66.224235694330403</v>
      </c>
      <c r="BI104" s="11">
        <f t="shared" si="87"/>
        <v>3.6155020817234984</v>
      </c>
      <c r="BM104">
        <v>3047.4739989867999</v>
      </c>
      <c r="BN104" s="72">
        <f t="shared" si="88"/>
        <v>3047473.9989867997</v>
      </c>
      <c r="BO104">
        <v>3059055</v>
      </c>
    </row>
    <row r="105" spans="1:67" x14ac:dyDescent="0.25">
      <c r="A105" t="s">
        <v>102</v>
      </c>
      <c r="B105" s="6">
        <v>3058748</v>
      </c>
      <c r="C105" s="12">
        <f t="shared" si="96"/>
        <v>-1.0036282641223693E-2</v>
      </c>
      <c r="D105">
        <v>4067886</v>
      </c>
      <c r="E105">
        <f t="shared" si="91"/>
        <v>132.99186464527318</v>
      </c>
      <c r="F105" s="20">
        <f t="shared" si="97"/>
        <v>0.77400580486326476</v>
      </c>
      <c r="G105">
        <v>1857240</v>
      </c>
      <c r="H105" s="12">
        <f t="shared" si="98"/>
        <v>0.60860884157385442</v>
      </c>
      <c r="I105">
        <v>2439380</v>
      </c>
      <c r="J105">
        <f t="shared" si="92"/>
        <v>131.34436044883807</v>
      </c>
      <c r="K105" s="20">
        <f t="shared" si="99"/>
        <v>1.000826590140047</v>
      </c>
      <c r="L105" s="7">
        <v>132.3621</v>
      </c>
      <c r="M105" s="34">
        <f t="shared" si="89"/>
        <v>114.26319090409417</v>
      </c>
      <c r="N105" s="14">
        <v>1.1000000000000001</v>
      </c>
      <c r="O105" s="33">
        <v>842544</v>
      </c>
      <c r="P105">
        <v>616167</v>
      </c>
      <c r="Q105" s="12">
        <f t="shared" si="100"/>
        <v>0.50911064606342649</v>
      </c>
      <c r="R105" s="43">
        <v>285670.7</v>
      </c>
      <c r="S105" s="45">
        <f t="shared" si="71"/>
        <v>0.33905730739284834</v>
      </c>
      <c r="T105" s="33">
        <v>534294</v>
      </c>
      <c r="U105">
        <v>410791</v>
      </c>
      <c r="V105" s="25">
        <f t="shared" si="101"/>
        <v>1.3676650249223599</v>
      </c>
      <c r="W105" s="6">
        <v>111717</v>
      </c>
      <c r="X105" s="25">
        <f t="shared" si="102"/>
        <v>4.5235705698178919</v>
      </c>
      <c r="Y105">
        <v>122041</v>
      </c>
      <c r="Z105" s="25">
        <f t="shared" si="103"/>
        <v>3.458810272216617</v>
      </c>
      <c r="AA105" s="25">
        <f t="shared" si="85"/>
        <v>2.3023109970932154</v>
      </c>
      <c r="AB105">
        <f t="shared" si="93"/>
        <v>233758</v>
      </c>
      <c r="AC105" s="12">
        <f t="shared" si="104"/>
        <v>3.9662635237389665</v>
      </c>
      <c r="AD105">
        <v>104.8</v>
      </c>
      <c r="AE105" s="12">
        <f t="shared" si="105"/>
        <v>0.28667004820759345</v>
      </c>
      <c r="AF105" s="3">
        <v>108.1</v>
      </c>
      <c r="AG105" s="12">
        <f t="shared" si="106"/>
        <v>9.2549752094228666E-2</v>
      </c>
      <c r="AH105" s="48">
        <v>1930731</v>
      </c>
      <c r="AI105" s="50">
        <f t="shared" si="107"/>
        <v>1.83221294971041</v>
      </c>
      <c r="AJ105" s="48">
        <f t="shared" si="108"/>
        <v>1469976.322852528</v>
      </c>
      <c r="AK105" s="50">
        <f t="shared" si="109"/>
        <v>0.83138635957045182</v>
      </c>
      <c r="AL105" s="5">
        <v>93.1</v>
      </c>
      <c r="AM105" s="3">
        <v>92.874790000000004</v>
      </c>
      <c r="AN105" s="15">
        <f t="shared" si="110"/>
        <v>1.4786720280917542</v>
      </c>
      <c r="AO105" s="7">
        <v>93.232640000000004</v>
      </c>
      <c r="AP105" s="34">
        <f t="shared" si="90"/>
        <v>80.072329507195704</v>
      </c>
      <c r="AQ105" s="14">
        <v>1.1000000000000001</v>
      </c>
      <c r="AR105" s="3">
        <v>92.033330000000007</v>
      </c>
      <c r="AS105" s="3">
        <v>91.97457</v>
      </c>
      <c r="AT105" s="12">
        <f t="shared" si="111"/>
        <v>1.0496148005370465</v>
      </c>
      <c r="AU105">
        <v>959572</v>
      </c>
      <c r="AV105" s="27">
        <f t="shared" si="112"/>
        <v>0.60039900229078569</v>
      </c>
      <c r="AW105">
        <v>1281359</v>
      </c>
      <c r="AX105">
        <f t="shared" si="94"/>
        <v>133.53442993334528</v>
      </c>
      <c r="AY105" s="14">
        <f t="shared" si="113"/>
        <v>2.574352507281219</v>
      </c>
      <c r="AZ105">
        <v>912843</v>
      </c>
      <c r="BA105" s="14">
        <f t="shared" si="84"/>
        <v>-0.58883548607866487</v>
      </c>
      <c r="BB105" s="6">
        <v>5.9356059999999999</v>
      </c>
      <c r="BC105" s="12">
        <f t="shared" si="95"/>
        <v>1.4729994003172895</v>
      </c>
      <c r="BD105" s="35">
        <v>79.650000000000006</v>
      </c>
      <c r="BE105" s="55">
        <v>79.220230000000001</v>
      </c>
      <c r="BF105" s="11">
        <f t="shared" si="86"/>
        <v>3.3402573147056636</v>
      </c>
      <c r="BG105" s="30">
        <v>62.973329999999997</v>
      </c>
      <c r="BH105" s="48">
        <v>62.810691509378003</v>
      </c>
      <c r="BI105" s="11">
        <f t="shared" si="87"/>
        <v>5.2921188098670413</v>
      </c>
      <c r="BM105">
        <v>3047.1681458719099</v>
      </c>
      <c r="BN105" s="72">
        <f t="shared" si="88"/>
        <v>3047168.1458719098</v>
      </c>
      <c r="BO105">
        <v>3058748</v>
      </c>
    </row>
    <row r="106" spans="1:67" x14ac:dyDescent="0.25">
      <c r="A106" t="s">
        <v>103</v>
      </c>
      <c r="B106" s="6">
        <v>3061901</v>
      </c>
      <c r="C106" s="12">
        <f t="shared" si="96"/>
        <v>0.10302829908734878</v>
      </c>
      <c r="D106">
        <v>4143937</v>
      </c>
      <c r="E106">
        <f t="shared" si="91"/>
        <v>135.33869971628735</v>
      </c>
      <c r="F106" s="20">
        <f t="shared" si="97"/>
        <v>1.7492564953217382</v>
      </c>
      <c r="G106">
        <v>1863651</v>
      </c>
      <c r="H106" s="12">
        <f t="shared" si="98"/>
        <v>0.34459522431582457</v>
      </c>
      <c r="I106">
        <v>2486371</v>
      </c>
      <c r="J106">
        <f t="shared" si="92"/>
        <v>133.41398148043814</v>
      </c>
      <c r="K106" s="20">
        <f t="shared" si="99"/>
        <v>1.5634356774855362</v>
      </c>
      <c r="L106" s="7">
        <v>134.01009999999999</v>
      </c>
      <c r="M106" s="34">
        <f t="shared" si="89"/>
        <v>115.52702434433237</v>
      </c>
      <c r="N106" s="14">
        <v>1.1000000000000001</v>
      </c>
      <c r="O106" s="33">
        <v>856295</v>
      </c>
      <c r="P106">
        <v>621150</v>
      </c>
      <c r="Q106" s="12">
        <f t="shared" si="100"/>
        <v>0.80545679720831487</v>
      </c>
      <c r="R106" s="43">
        <v>291708.59999999998</v>
      </c>
      <c r="S106" s="45">
        <f t="shared" si="71"/>
        <v>0.34066367315002422</v>
      </c>
      <c r="T106" s="33">
        <v>524139</v>
      </c>
      <c r="U106">
        <v>392898</v>
      </c>
      <c r="V106" s="25">
        <f t="shared" si="101"/>
        <v>-4.4534533145455413</v>
      </c>
      <c r="W106" s="6">
        <v>116232</v>
      </c>
      <c r="X106" s="25">
        <f t="shared" si="102"/>
        <v>3.9619305899007529</v>
      </c>
      <c r="Y106">
        <v>116647</v>
      </c>
      <c r="Z106" s="25">
        <f t="shared" si="103"/>
        <v>-4.5204773672622878</v>
      </c>
      <c r="AA106" s="25">
        <f t="shared" si="85"/>
        <v>-2.9556769814734096</v>
      </c>
      <c r="AB106">
        <f t="shared" si="93"/>
        <v>232879</v>
      </c>
      <c r="AC106" s="12">
        <f t="shared" si="104"/>
        <v>-0.3767386810954676</v>
      </c>
      <c r="AD106">
        <v>105.1</v>
      </c>
      <c r="AE106" s="12">
        <f t="shared" si="105"/>
        <v>0.28585059959640446</v>
      </c>
      <c r="AF106" s="3">
        <v>108.1</v>
      </c>
      <c r="AG106" s="12">
        <f t="shared" si="106"/>
        <v>0</v>
      </c>
      <c r="AH106" s="48">
        <v>1964126</v>
      </c>
      <c r="AI106" s="50">
        <f t="shared" si="107"/>
        <v>1.7148674977242706</v>
      </c>
      <c r="AJ106" s="48">
        <f t="shared" si="108"/>
        <v>1472204.0210515647</v>
      </c>
      <c r="AK106" s="50">
        <f t="shared" si="109"/>
        <v>0.151431820238912</v>
      </c>
      <c r="AL106" s="5">
        <v>93.5</v>
      </c>
      <c r="AM106" s="3">
        <v>93.971530000000001</v>
      </c>
      <c r="AN106" s="15">
        <f t="shared" si="110"/>
        <v>1.1739622122755478</v>
      </c>
      <c r="AO106" s="7">
        <v>94.46472</v>
      </c>
      <c r="AP106" s="34">
        <f t="shared" si="90"/>
        <v>80.95798731937694</v>
      </c>
      <c r="AQ106" s="14">
        <v>1.1000000000000001</v>
      </c>
      <c r="AR106" s="3">
        <v>93.133330000000001</v>
      </c>
      <c r="AS106" s="3">
        <v>93.352440000000001</v>
      </c>
      <c r="AT106" s="12">
        <f t="shared" si="111"/>
        <v>1.486988203930828</v>
      </c>
      <c r="AU106">
        <v>968119</v>
      </c>
      <c r="AV106" s="27">
        <f t="shared" si="112"/>
        <v>0.88676618898055892</v>
      </c>
      <c r="AW106">
        <v>1311556</v>
      </c>
      <c r="AX106">
        <f t="shared" si="94"/>
        <v>135.47466788690232</v>
      </c>
      <c r="AY106" s="14">
        <f t="shared" si="113"/>
        <v>1.4425323265995438</v>
      </c>
      <c r="AZ106">
        <v>904038</v>
      </c>
      <c r="BA106" s="14">
        <f t="shared" si="84"/>
        <v>-0.96925103315594896</v>
      </c>
      <c r="BB106" s="6">
        <v>6.1136359999999996</v>
      </c>
      <c r="BC106" s="12">
        <f t="shared" si="95"/>
        <v>1.5168464957012653</v>
      </c>
      <c r="BD106" s="35">
        <v>76.099999999999994</v>
      </c>
      <c r="BE106" s="55">
        <v>76.183229999999995</v>
      </c>
      <c r="BF106" s="11">
        <f t="shared" si="86"/>
        <v>3.9090335765238571</v>
      </c>
      <c r="BG106" s="30">
        <v>58.773330000000001</v>
      </c>
      <c r="BH106" s="48">
        <v>58.893339497773297</v>
      </c>
      <c r="BI106" s="11">
        <f t="shared" si="87"/>
        <v>6.4397303216921387</v>
      </c>
      <c r="BM106">
        <v>3050.30759138027</v>
      </c>
      <c r="BN106" s="72">
        <f t="shared" si="88"/>
        <v>3050307.5913802702</v>
      </c>
      <c r="BO106">
        <v>3061901</v>
      </c>
    </row>
    <row r="107" spans="1:67" x14ac:dyDescent="0.25">
      <c r="A107" t="s">
        <v>104</v>
      </c>
      <c r="B107" s="6">
        <v>3054386</v>
      </c>
      <c r="C107" s="12">
        <f t="shared" si="96"/>
        <v>-0.24573744762896865</v>
      </c>
      <c r="D107">
        <v>4257971</v>
      </c>
      <c r="E107">
        <f t="shared" si="91"/>
        <v>139.40513739913683</v>
      </c>
      <c r="F107" s="20">
        <f t="shared" si="97"/>
        <v>2.9603828076213645</v>
      </c>
      <c r="G107">
        <v>1853784</v>
      </c>
      <c r="H107" s="12">
        <f t="shared" si="98"/>
        <v>-0.53085114716129311</v>
      </c>
      <c r="I107">
        <v>2504406</v>
      </c>
      <c r="J107">
        <f t="shared" si="92"/>
        <v>135.09696922618818</v>
      </c>
      <c r="K107" s="20">
        <f t="shared" si="99"/>
        <v>1.2535874467172192</v>
      </c>
      <c r="L107" s="7">
        <v>135.66380000000001</v>
      </c>
      <c r="M107" s="34">
        <f t="shared" si="89"/>
        <v>116.80483669546942</v>
      </c>
      <c r="N107" s="14">
        <v>1.1000000000000001</v>
      </c>
      <c r="O107" s="33">
        <v>882939</v>
      </c>
      <c r="P107">
        <v>626754</v>
      </c>
      <c r="Q107" s="12">
        <f t="shared" si="100"/>
        <v>0.89815204883869626</v>
      </c>
      <c r="R107" s="43">
        <v>302788.2</v>
      </c>
      <c r="S107" s="45">
        <f t="shared" si="71"/>
        <v>0.34293218444309292</v>
      </c>
      <c r="T107" s="33">
        <v>538936</v>
      </c>
      <c r="U107">
        <v>394484</v>
      </c>
      <c r="V107" s="25">
        <f t="shared" si="101"/>
        <v>0.40285455978317231</v>
      </c>
      <c r="W107" s="6">
        <v>109488</v>
      </c>
      <c r="X107" s="25">
        <f t="shared" si="102"/>
        <v>-5.9773239558895241</v>
      </c>
      <c r="Y107">
        <v>116250</v>
      </c>
      <c r="Z107" s="25">
        <f t="shared" si="103"/>
        <v>-0.34092357095527603</v>
      </c>
      <c r="AA107" s="25">
        <f t="shared" si="85"/>
        <v>-0.89165991376933817</v>
      </c>
      <c r="AB107">
        <f t="shared" si="93"/>
        <v>225738</v>
      </c>
      <c r="AC107" s="12">
        <f t="shared" si="104"/>
        <v>-3.1143970633046081</v>
      </c>
      <c r="AD107">
        <v>105.5</v>
      </c>
      <c r="AE107" s="12">
        <f t="shared" si="105"/>
        <v>0.37986750332157371</v>
      </c>
      <c r="AF107" s="3">
        <v>107</v>
      </c>
      <c r="AG107" s="12">
        <f t="shared" si="106"/>
        <v>-1.0227890183256427</v>
      </c>
      <c r="AH107" s="48">
        <v>2010935</v>
      </c>
      <c r="AI107" s="50">
        <f t="shared" si="107"/>
        <v>2.3552425379799402</v>
      </c>
      <c r="AJ107" s="48">
        <f t="shared" si="108"/>
        <v>1488512.297143514</v>
      </c>
      <c r="AK107" s="50">
        <f t="shared" si="109"/>
        <v>1.1016550912625434</v>
      </c>
      <c r="AL107" s="5">
        <v>95.5</v>
      </c>
      <c r="AM107" s="3">
        <v>95.545000000000002</v>
      </c>
      <c r="AN107" s="15">
        <f t="shared" si="110"/>
        <v>1.6605476638846817</v>
      </c>
      <c r="AO107" s="7">
        <v>95.704819999999998</v>
      </c>
      <c r="AP107" s="34">
        <f t="shared" si="90"/>
        <v>81.853441146799696</v>
      </c>
      <c r="AQ107" s="14">
        <v>1.1000000000000001</v>
      </c>
      <c r="AR107" s="3">
        <v>95.566670000000002</v>
      </c>
      <c r="AS107" s="3">
        <v>95.626350000000002</v>
      </c>
      <c r="AT107" s="12">
        <f t="shared" si="111"/>
        <v>2.4066401858361175</v>
      </c>
      <c r="AU107">
        <v>949410</v>
      </c>
      <c r="AV107" s="27">
        <f t="shared" si="112"/>
        <v>-1.9514274575188395</v>
      </c>
      <c r="AW107">
        <v>1322966</v>
      </c>
      <c r="AX107">
        <f t="shared" si="94"/>
        <v>139.34612022203262</v>
      </c>
      <c r="AY107" s="14">
        <f t="shared" si="113"/>
        <v>2.8176241596623797</v>
      </c>
      <c r="AZ107">
        <v>913236</v>
      </c>
      <c r="BA107" s="14">
        <f t="shared" si="84"/>
        <v>1.0122940785080914</v>
      </c>
      <c r="BB107" s="6">
        <v>6.6346150000000002</v>
      </c>
      <c r="BC107" s="12">
        <f t="shared" si="95"/>
        <v>1.6450483271329581</v>
      </c>
      <c r="BD107" s="35">
        <v>70.683329999999998</v>
      </c>
      <c r="BE107" s="55">
        <v>71.400679999999994</v>
      </c>
      <c r="BF107" s="11">
        <f t="shared" si="86"/>
        <v>6.4833966621852035</v>
      </c>
      <c r="BG107" s="30">
        <v>52.883330000000001</v>
      </c>
      <c r="BH107" s="48">
        <v>53.165401869976797</v>
      </c>
      <c r="BI107" s="11">
        <f t="shared" si="87"/>
        <v>10.232015873709299</v>
      </c>
      <c r="BM107">
        <v>3042.8118433490699</v>
      </c>
      <c r="BN107" s="72">
        <f t="shared" si="88"/>
        <v>3042811.8433490698</v>
      </c>
      <c r="BO107">
        <v>3054386</v>
      </c>
    </row>
    <row r="108" spans="1:67" x14ac:dyDescent="0.25">
      <c r="A108" t="s">
        <v>105</v>
      </c>
      <c r="B108" s="6">
        <v>3078482</v>
      </c>
      <c r="C108" s="12">
        <f t="shared" si="96"/>
        <v>0.78580279213795734</v>
      </c>
      <c r="D108">
        <v>4346449</v>
      </c>
      <c r="E108">
        <f t="shared" si="91"/>
        <v>141.18805956961907</v>
      </c>
      <c r="F108" s="20">
        <f t="shared" si="97"/>
        <v>1.2708406229180902</v>
      </c>
      <c r="G108">
        <v>1858430</v>
      </c>
      <c r="H108" s="12">
        <f t="shared" si="98"/>
        <v>0.25030897603297575</v>
      </c>
      <c r="I108">
        <v>2563847</v>
      </c>
      <c r="J108">
        <f t="shared" si="92"/>
        <v>137.95768471236474</v>
      </c>
      <c r="K108" s="20">
        <f t="shared" si="99"/>
        <v>2.0954194461161535</v>
      </c>
      <c r="L108" s="7">
        <v>137.32149999999999</v>
      </c>
      <c r="M108" s="34">
        <f t="shared" si="89"/>
        <v>118.09678257435881</v>
      </c>
      <c r="N108" s="14">
        <v>1.1000000000000001</v>
      </c>
      <c r="O108" s="33">
        <v>907103</v>
      </c>
      <c r="P108">
        <v>629898</v>
      </c>
      <c r="Q108" s="12">
        <f t="shared" si="100"/>
        <v>0.5003782367609233</v>
      </c>
      <c r="R108" s="43">
        <v>314615.59999999998</v>
      </c>
      <c r="S108" s="45">
        <f t="shared" si="71"/>
        <v>0.34683558537453846</v>
      </c>
      <c r="T108" s="33">
        <v>545040</v>
      </c>
      <c r="U108">
        <v>389305</v>
      </c>
      <c r="V108" s="25">
        <f t="shared" si="101"/>
        <v>-1.3215483696203734</v>
      </c>
      <c r="W108" s="6">
        <v>102945</v>
      </c>
      <c r="X108" s="25">
        <f t="shared" si="102"/>
        <v>-6.1620089181435134</v>
      </c>
      <c r="Y108">
        <v>116822</v>
      </c>
      <c r="Z108" s="25">
        <f t="shared" si="103"/>
        <v>0.49083643542502386</v>
      </c>
      <c r="AA108" s="25">
        <f t="shared" si="85"/>
        <v>-1.8140991142796992</v>
      </c>
      <c r="AB108">
        <f t="shared" si="93"/>
        <v>219767</v>
      </c>
      <c r="AC108" s="12">
        <f t="shared" si="104"/>
        <v>-2.6807140527882467</v>
      </c>
      <c r="AD108">
        <v>104.7</v>
      </c>
      <c r="AE108" s="12">
        <f t="shared" si="105"/>
        <v>-0.76118350396301437</v>
      </c>
      <c r="AF108" s="3">
        <v>107.2</v>
      </c>
      <c r="AG108" s="12">
        <f t="shared" si="106"/>
        <v>0.18674141747956341</v>
      </c>
      <c r="AH108" s="48">
        <v>2063427</v>
      </c>
      <c r="AI108" s="50">
        <f t="shared" si="107"/>
        <v>2.576840475732034</v>
      </c>
      <c r="AJ108" s="48">
        <f t="shared" si="108"/>
        <v>1495695.5854268996</v>
      </c>
      <c r="AK108" s="50">
        <f t="shared" si="109"/>
        <v>0.48142102961605815</v>
      </c>
      <c r="AL108" s="5">
        <v>97.5</v>
      </c>
      <c r="AM108" s="3">
        <v>97.16619</v>
      </c>
      <c r="AN108" s="15">
        <f t="shared" si="110"/>
        <v>1.6825470756692162</v>
      </c>
      <c r="AO108" s="7">
        <v>96.95129</v>
      </c>
      <c r="AP108" s="34">
        <f t="shared" si="90"/>
        <v>82.75879934046965</v>
      </c>
      <c r="AQ108" s="14">
        <v>1.1000000000000001</v>
      </c>
      <c r="AR108" s="3">
        <v>97.466669999999993</v>
      </c>
      <c r="AS108" s="3">
        <v>97.242379999999997</v>
      </c>
      <c r="AT108" s="12">
        <f t="shared" si="111"/>
        <v>1.6758214978771946</v>
      </c>
      <c r="AU108">
        <v>924540</v>
      </c>
      <c r="AV108" s="27">
        <f t="shared" si="112"/>
        <v>-2.6544422508118615</v>
      </c>
      <c r="AW108">
        <v>1329918</v>
      </c>
      <c r="AX108">
        <f t="shared" si="94"/>
        <v>143.84645337140631</v>
      </c>
      <c r="AY108" s="14">
        <f t="shared" si="113"/>
        <v>3.1785523071716781</v>
      </c>
      <c r="AZ108">
        <v>946196</v>
      </c>
      <c r="BA108" s="14">
        <f t="shared" si="84"/>
        <v>3.5455400060028452</v>
      </c>
      <c r="BB108" s="6">
        <v>7</v>
      </c>
      <c r="BC108" s="12">
        <f t="shared" si="95"/>
        <v>1.7348638334613073</v>
      </c>
      <c r="BD108" s="35">
        <v>73.996669999999995</v>
      </c>
      <c r="BE108" s="55">
        <v>73.459819999999993</v>
      </c>
      <c r="BF108" s="11">
        <f t="shared" si="86"/>
        <v>-2.8431196965712502</v>
      </c>
      <c r="BG108" s="30">
        <v>54.836669999999998</v>
      </c>
      <c r="BH108" s="48">
        <v>54.477557763125802</v>
      </c>
      <c r="BI108" s="11">
        <f t="shared" si="87"/>
        <v>-2.4380988705601681</v>
      </c>
      <c r="BM108">
        <v>3066.7223437694101</v>
      </c>
      <c r="BN108" s="72">
        <f t="shared" si="88"/>
        <v>3066722.3437694102</v>
      </c>
      <c r="BO108">
        <v>3078482</v>
      </c>
    </row>
    <row r="109" spans="1:67" x14ac:dyDescent="0.25">
      <c r="A109" t="s">
        <v>106</v>
      </c>
      <c r="B109" s="6">
        <v>3085352</v>
      </c>
      <c r="C109" s="12">
        <f t="shared" si="96"/>
        <v>0.22291329859864817</v>
      </c>
      <c r="D109">
        <v>4391220</v>
      </c>
      <c r="E109">
        <f t="shared" si="91"/>
        <v>142.32476553728713</v>
      </c>
      <c r="F109" s="20">
        <f t="shared" si="97"/>
        <v>0.80187699314553385</v>
      </c>
      <c r="G109">
        <v>1869537</v>
      </c>
      <c r="H109" s="12">
        <f t="shared" si="98"/>
        <v>0.59587613648499627</v>
      </c>
      <c r="I109">
        <v>2617621</v>
      </c>
      <c r="J109">
        <f t="shared" si="92"/>
        <v>140.01439928709624</v>
      </c>
      <c r="K109" s="20">
        <f t="shared" si="99"/>
        <v>1.479826375433646</v>
      </c>
      <c r="L109" s="7">
        <v>138.98140000000001</v>
      </c>
      <c r="M109" s="34">
        <f t="shared" si="89"/>
        <v>119.40301830802819</v>
      </c>
      <c r="N109" s="14">
        <v>1.1000000000000001</v>
      </c>
      <c r="O109" s="33">
        <v>908721</v>
      </c>
      <c r="P109">
        <v>627827</v>
      </c>
      <c r="Q109" s="12">
        <f t="shared" si="100"/>
        <v>-0.32932507054432847</v>
      </c>
      <c r="R109" s="43">
        <v>314583.90000000002</v>
      </c>
      <c r="S109" s="45">
        <f t="shared" si="71"/>
        <v>0.3461831519245181</v>
      </c>
      <c r="T109" s="33">
        <v>538469</v>
      </c>
      <c r="U109">
        <v>386477</v>
      </c>
      <c r="V109" s="25">
        <f t="shared" si="101"/>
        <v>-0.72907402513227026</v>
      </c>
      <c r="W109" s="6">
        <v>98828</v>
      </c>
      <c r="X109" s="25">
        <f t="shared" si="102"/>
        <v>-4.0813899615592675</v>
      </c>
      <c r="Y109">
        <v>114945</v>
      </c>
      <c r="Z109" s="25">
        <f t="shared" si="103"/>
        <v>-1.6197655731238214</v>
      </c>
      <c r="AA109" s="25">
        <f t="shared" si="85"/>
        <v>-1.4590252221305278</v>
      </c>
      <c r="AB109">
        <f t="shared" si="93"/>
        <v>213773</v>
      </c>
      <c r="AC109" s="12">
        <f t="shared" si="104"/>
        <v>-2.7653189842860471</v>
      </c>
      <c r="AD109">
        <v>105.5</v>
      </c>
      <c r="AE109" s="12">
        <f t="shared" si="105"/>
        <v>0.76118350396301437</v>
      </c>
      <c r="AF109" s="3">
        <v>107.3</v>
      </c>
      <c r="AG109" s="12">
        <f t="shared" si="106"/>
        <v>9.3240099995117731E-2</v>
      </c>
      <c r="AH109" s="48">
        <v>2090822</v>
      </c>
      <c r="AI109" s="50">
        <f t="shared" si="107"/>
        <v>1.3189097291677498</v>
      </c>
      <c r="AJ109" s="48">
        <f t="shared" si="108"/>
        <v>1493290.6977037545</v>
      </c>
      <c r="AK109" s="50">
        <f t="shared" si="109"/>
        <v>-0.16091664626607383</v>
      </c>
      <c r="AL109" s="5">
        <v>98.7</v>
      </c>
      <c r="AM109" s="3">
        <v>98.542490000000001</v>
      </c>
      <c r="AN109" s="15">
        <f t="shared" si="110"/>
        <v>1.4065014272860665</v>
      </c>
      <c r="AO109" s="7">
        <v>98.202500000000001</v>
      </c>
      <c r="AP109" s="34">
        <f t="shared" si="90"/>
        <v>83.674171449832841</v>
      </c>
      <c r="AQ109" s="14">
        <v>1.1000000000000001</v>
      </c>
      <c r="AR109" s="3">
        <v>98.533330000000007</v>
      </c>
      <c r="AS109" s="3">
        <v>98.501059999999995</v>
      </c>
      <c r="AT109" s="12">
        <f>100*(LN(AS109)-LN(AS108))</f>
        <v>1.2860684868582162</v>
      </c>
      <c r="AU109">
        <v>915784</v>
      </c>
      <c r="AV109" s="27">
        <f>100*(LN(AU109)-LN(AU108))</f>
        <v>-0.95157875149940452</v>
      </c>
      <c r="AW109">
        <v>1304565</v>
      </c>
      <c r="AX109">
        <f t="shared" si="94"/>
        <v>142.45335144531899</v>
      </c>
      <c r="AY109" s="14">
        <f>100*(LN(AX109)-LN(AX108))</f>
        <v>-0.97318468092169041</v>
      </c>
      <c r="AZ109">
        <v>901172</v>
      </c>
      <c r="BA109" s="14">
        <f t="shared" si="84"/>
        <v>-4.8753597361500312</v>
      </c>
      <c r="BB109" s="6">
        <v>7</v>
      </c>
      <c r="BC109" s="12">
        <f t="shared" si="95"/>
        <v>1.7348638334613073</v>
      </c>
      <c r="BD109" s="35">
        <v>80.45</v>
      </c>
      <c r="BE109" s="55">
        <v>80.293139999999994</v>
      </c>
      <c r="BF109" s="11">
        <f t="shared" si="86"/>
        <v>-8.8945597589118464</v>
      </c>
      <c r="BG109" s="30">
        <v>59.086669999999998</v>
      </c>
      <c r="BH109" s="48">
        <v>59.156493127952501</v>
      </c>
      <c r="BI109" s="11">
        <f t="shared" si="87"/>
        <v>-8.23975256295717</v>
      </c>
      <c r="BM109">
        <v>3073.55847571708</v>
      </c>
      <c r="BN109" s="72">
        <f t="shared" si="88"/>
        <v>3073558.4757170798</v>
      </c>
      <c r="BO109">
        <v>3085352</v>
      </c>
    </row>
    <row r="110" spans="1:67" x14ac:dyDescent="0.25">
      <c r="A110" t="s">
        <v>107</v>
      </c>
      <c r="B110" s="6">
        <v>3087641</v>
      </c>
      <c r="C110" s="12">
        <f t="shared" si="96"/>
        <v>7.4161759292934448E-2</v>
      </c>
      <c r="D110">
        <v>4440601</v>
      </c>
      <c r="E110">
        <f t="shared" si="91"/>
        <v>143.81856569465168</v>
      </c>
      <c r="F110" s="20">
        <f t="shared" si="97"/>
        <v>1.0441017244335882</v>
      </c>
      <c r="G110">
        <v>1875994</v>
      </c>
      <c r="H110" s="12">
        <f t="shared" si="98"/>
        <v>0.34478456574191796</v>
      </c>
      <c r="I110">
        <v>2651617</v>
      </c>
      <c r="J110">
        <f t="shared" si="92"/>
        <v>141.34464182721268</v>
      </c>
      <c r="K110" s="20">
        <f t="shared" si="99"/>
        <v>0.94559069202944102</v>
      </c>
      <c r="L110" s="7">
        <v>140.6422</v>
      </c>
      <c r="M110" s="34">
        <f t="shared" si="89"/>
        <v>120.72370195259508</v>
      </c>
      <c r="N110" s="14">
        <v>1.1000000000000001</v>
      </c>
      <c r="O110" s="33">
        <v>926576</v>
      </c>
      <c r="P110">
        <v>629258</v>
      </c>
      <c r="Q110" s="12">
        <f t="shared" si="100"/>
        <v>0.22766966722436166</v>
      </c>
      <c r="R110" s="43">
        <v>321695.2</v>
      </c>
      <c r="S110" s="45">
        <f t="shared" si="71"/>
        <v>0.34718706290687434</v>
      </c>
      <c r="T110" s="33">
        <v>559987</v>
      </c>
      <c r="U110">
        <v>402858</v>
      </c>
      <c r="V110" s="25">
        <f t="shared" si="101"/>
        <v>4.1511784686173669</v>
      </c>
      <c r="W110" s="6">
        <v>100939</v>
      </c>
      <c r="X110" s="25">
        <f t="shared" si="102"/>
        <v>2.1135408574556536</v>
      </c>
      <c r="Y110">
        <v>115107</v>
      </c>
      <c r="Z110" s="25">
        <f t="shared" si="103"/>
        <v>0.14083774692483786</v>
      </c>
      <c r="AA110" s="25">
        <f t="shared" si="85"/>
        <v>3.0603936702725321</v>
      </c>
      <c r="AB110">
        <f t="shared" si="93"/>
        <v>216046</v>
      </c>
      <c r="AC110" s="12">
        <f t="shared" si="104"/>
        <v>1.0576643606400538</v>
      </c>
      <c r="AD110">
        <v>105.1</v>
      </c>
      <c r="AE110" s="12">
        <f t="shared" si="105"/>
        <v>-0.37986750332157371</v>
      </c>
      <c r="AF110" s="3">
        <v>108.6</v>
      </c>
      <c r="AG110" s="12">
        <f t="shared" si="106"/>
        <v>1.2042757863182096</v>
      </c>
      <c r="AH110" s="48">
        <v>2118057</v>
      </c>
      <c r="AI110" s="50">
        <f t="shared" si="107"/>
        <v>1.2941868909001286</v>
      </c>
      <c r="AJ110" s="48">
        <f t="shared" si="108"/>
        <v>1498505.3360489088</v>
      </c>
      <c r="AK110" s="50">
        <f t="shared" si="109"/>
        <v>0.3485961988706876</v>
      </c>
      <c r="AL110" s="5">
        <v>99.6</v>
      </c>
      <c r="AM110" s="3">
        <v>100.0656</v>
      </c>
      <c r="AN110" s="15">
        <f t="shared" si="110"/>
        <v>1.5338145191257091</v>
      </c>
      <c r="AO110" s="7">
        <v>99.456890000000001</v>
      </c>
      <c r="AP110" s="34">
        <f t="shared" si="90"/>
        <v>84.59966823603132</v>
      </c>
      <c r="AQ110" s="14">
        <v>1.1000000000000001</v>
      </c>
      <c r="AR110" s="3">
        <v>99.533330000000007</v>
      </c>
      <c r="AS110" s="3">
        <v>99.729129999999998</v>
      </c>
      <c r="AT110" s="12">
        <f t="shared" si="111"/>
        <v>1.2390501280671984</v>
      </c>
      <c r="AU110">
        <v>925185</v>
      </c>
      <c r="AV110" s="27">
        <f t="shared" si="112"/>
        <v>1.0213188508267024</v>
      </c>
      <c r="AW110">
        <v>1283408</v>
      </c>
      <c r="AX110">
        <f t="shared" si="94"/>
        <v>138.71906699741132</v>
      </c>
      <c r="AY110" s="14">
        <f t="shared" si="113"/>
        <v>-2.6563800624418654</v>
      </c>
      <c r="AZ110">
        <v>889581</v>
      </c>
      <c r="BA110" s="14">
        <f t="shared" si="84"/>
        <v>-1.2945573035986868</v>
      </c>
      <c r="BB110" s="6">
        <v>7</v>
      </c>
      <c r="BC110" s="12">
        <f t="shared" si="95"/>
        <v>1.7348638334613073</v>
      </c>
      <c r="BD110" s="35">
        <v>83.216669999999993</v>
      </c>
      <c r="BE110" s="55">
        <v>83.209320000000005</v>
      </c>
      <c r="BF110" s="11">
        <f t="shared" si="86"/>
        <v>-3.5675173119704695</v>
      </c>
      <c r="BG110" s="30">
        <v>61.42333</v>
      </c>
      <c r="BH110" s="48">
        <v>61.502517525256799</v>
      </c>
      <c r="BI110" s="11">
        <f t="shared" si="87"/>
        <v>-3.8891751015111886</v>
      </c>
      <c r="BM110">
        <v>3075.8378807465601</v>
      </c>
      <c r="BN110" s="72">
        <f t="shared" si="88"/>
        <v>3075837.8807465602</v>
      </c>
      <c r="BO110">
        <v>3087641</v>
      </c>
    </row>
    <row r="111" spans="1:67" x14ac:dyDescent="0.25">
      <c r="A111" t="s">
        <v>108</v>
      </c>
      <c r="B111" s="6">
        <v>3085655</v>
      </c>
      <c r="C111" s="12">
        <f t="shared" si="96"/>
        <v>-6.4341644026733036E-2</v>
      </c>
      <c r="D111">
        <v>4500757</v>
      </c>
      <c r="E111">
        <f t="shared" si="91"/>
        <v>145.86066815635579</v>
      </c>
      <c r="F111" s="20">
        <f t="shared" si="97"/>
        <v>1.4099293646883559</v>
      </c>
      <c r="G111">
        <v>1879556</v>
      </c>
      <c r="H111" s="12">
        <f t="shared" si="98"/>
        <v>0.18969264518400308</v>
      </c>
      <c r="I111">
        <v>2679562</v>
      </c>
      <c r="J111">
        <f t="shared" si="92"/>
        <v>142.56356288400028</v>
      </c>
      <c r="K111" s="20">
        <f t="shared" si="99"/>
        <v>0.85867792905425233</v>
      </c>
      <c r="L111" s="7">
        <v>142.3032</v>
      </c>
      <c r="M111" s="34">
        <f t="shared" si="89"/>
        <v>122.05899331239179</v>
      </c>
      <c r="N111" s="14">
        <v>1.1000000000000001</v>
      </c>
      <c r="O111" s="33">
        <v>938376</v>
      </c>
      <c r="P111">
        <v>628022</v>
      </c>
      <c r="Q111" s="12">
        <f t="shared" si="100"/>
        <v>-0.19661497807508255</v>
      </c>
      <c r="R111" s="43">
        <v>321901.09999999998</v>
      </c>
      <c r="S111" s="45">
        <f t="shared" si="71"/>
        <v>0.3430406361629027</v>
      </c>
      <c r="T111" s="33">
        <v>563368</v>
      </c>
      <c r="U111">
        <v>403280</v>
      </c>
      <c r="V111" s="25">
        <f t="shared" si="101"/>
        <v>0.10469672402173558</v>
      </c>
      <c r="W111" s="6">
        <v>101800</v>
      </c>
      <c r="X111" s="25">
        <f t="shared" si="102"/>
        <v>0.84937301287517641</v>
      </c>
      <c r="Y111">
        <v>109978</v>
      </c>
      <c r="Z111" s="25">
        <f t="shared" si="103"/>
        <v>-4.5581784769975542</v>
      </c>
      <c r="AA111" s="25">
        <f t="shared" si="85"/>
        <v>-0.6233599501289433</v>
      </c>
      <c r="AB111">
        <f t="shared" si="93"/>
        <v>211778</v>
      </c>
      <c r="AC111" s="12">
        <f t="shared" si="104"/>
        <v>-1.995279177841347</v>
      </c>
      <c r="AD111">
        <v>105.1</v>
      </c>
      <c r="AE111" s="12">
        <f t="shared" si="105"/>
        <v>0</v>
      </c>
      <c r="AF111" s="3">
        <v>107.6</v>
      </c>
      <c r="AG111" s="12">
        <f t="shared" si="106"/>
        <v>-0.92507597721507295</v>
      </c>
      <c r="AH111" s="48">
        <v>2153724</v>
      </c>
      <c r="AI111" s="50">
        <f t="shared" si="107"/>
        <v>1.6699277821244252</v>
      </c>
      <c r="AJ111" s="48">
        <f t="shared" si="108"/>
        <v>1510711.402290374</v>
      </c>
      <c r="AK111" s="50">
        <f t="shared" si="109"/>
        <v>0.81124985307017283</v>
      </c>
      <c r="AL111" s="5">
        <v>101.5</v>
      </c>
      <c r="AM111" s="3">
        <v>101.5048</v>
      </c>
      <c r="AN111" s="15">
        <f t="shared" si="110"/>
        <v>1.4280117089923827</v>
      </c>
      <c r="AO111" s="7">
        <v>100.71299999999999</v>
      </c>
      <c r="AP111" s="34">
        <f t="shared" si="90"/>
        <v>85.53540168530543</v>
      </c>
      <c r="AQ111" s="14">
        <v>1.1000000000000001</v>
      </c>
      <c r="AR111" s="3">
        <v>100.9</v>
      </c>
      <c r="AS111" s="3">
        <v>100.93510000000001</v>
      </c>
      <c r="AT111" s="12">
        <f t="shared" si="111"/>
        <v>1.2019925222381822</v>
      </c>
      <c r="AU111">
        <v>932076</v>
      </c>
      <c r="AV111" s="27">
        <f t="shared" si="112"/>
        <v>0.74206389102595693</v>
      </c>
      <c r="AW111">
        <v>1291575</v>
      </c>
      <c r="AX111">
        <f t="shared" si="94"/>
        <v>138.56970890785729</v>
      </c>
      <c r="AY111" s="14">
        <f t="shared" si="113"/>
        <v>-0.10772747905924973</v>
      </c>
      <c r="AZ111">
        <v>887877</v>
      </c>
      <c r="BA111" s="14">
        <f t="shared" si="84"/>
        <v>-0.19173454697920533</v>
      </c>
      <c r="BB111" s="6">
        <v>7</v>
      </c>
      <c r="BC111" s="12">
        <f t="shared" si="95"/>
        <v>1.7348638334613073</v>
      </c>
      <c r="BD111" s="35">
        <v>87.026669999999996</v>
      </c>
      <c r="BE111" s="55">
        <v>87.769670000000005</v>
      </c>
      <c r="BF111" s="11">
        <f t="shared" si="86"/>
        <v>-5.3356635985891465</v>
      </c>
      <c r="BG111" s="30">
        <v>64.906670000000005</v>
      </c>
      <c r="BH111" s="48">
        <v>65.103447136680899</v>
      </c>
      <c r="BI111" s="11">
        <f t="shared" si="87"/>
        <v>-5.6899389876283735</v>
      </c>
      <c r="BM111">
        <v>3073.85883608731</v>
      </c>
      <c r="BN111" s="72">
        <f t="shared" si="88"/>
        <v>3073858.8360873102</v>
      </c>
      <c r="BO111">
        <v>3085655</v>
      </c>
    </row>
    <row r="112" spans="1:67" x14ac:dyDescent="0.25">
      <c r="A112" t="s">
        <v>109</v>
      </c>
      <c r="B112" s="6">
        <v>3108212</v>
      </c>
      <c r="C112" s="12">
        <f t="shared" si="96"/>
        <v>0.72836887600722378</v>
      </c>
      <c r="D112">
        <v>4637978</v>
      </c>
      <c r="E112">
        <f t="shared" si="91"/>
        <v>149.21691313205147</v>
      </c>
      <c r="F112" s="20">
        <f t="shared" si="97"/>
        <v>2.2749201787404694</v>
      </c>
      <c r="G112">
        <v>1896471</v>
      </c>
      <c r="H112" s="12">
        <f t="shared" si="98"/>
        <v>0.89592119672605719</v>
      </c>
      <c r="I112">
        <v>2732808</v>
      </c>
      <c r="J112">
        <f t="shared" si="92"/>
        <v>144.09964613221084</v>
      </c>
      <c r="K112" s="20">
        <f t="shared" si="99"/>
        <v>1.0717091710693794</v>
      </c>
      <c r="L112" s="7">
        <v>143.964</v>
      </c>
      <c r="M112" s="34">
        <f t="shared" si="89"/>
        <v>123.40905395930206</v>
      </c>
      <c r="N112" s="14">
        <v>1.1000000000000001</v>
      </c>
      <c r="O112" s="33">
        <v>962718</v>
      </c>
      <c r="P112">
        <v>629226</v>
      </c>
      <c r="Q112" s="12">
        <f t="shared" si="100"/>
        <v>0.19152949426963772</v>
      </c>
      <c r="R112" s="43">
        <v>328075.90000000002</v>
      </c>
      <c r="S112" s="45">
        <f t="shared" si="71"/>
        <v>0.3407808932626169</v>
      </c>
      <c r="T112" s="33">
        <v>575613</v>
      </c>
      <c r="U112">
        <v>412332</v>
      </c>
      <c r="V112" s="25">
        <f t="shared" si="101"/>
        <v>2.2197740315025527</v>
      </c>
      <c r="W112" s="6">
        <v>102177</v>
      </c>
      <c r="X112" s="25">
        <f t="shared" si="102"/>
        <v>0.36964994021939646</v>
      </c>
      <c r="Y112">
        <v>106232</v>
      </c>
      <c r="Z112" s="25">
        <f t="shared" si="103"/>
        <v>-3.4654964101722641</v>
      </c>
      <c r="AA112" s="25">
        <f t="shared" si="85"/>
        <v>0.9197353389957641</v>
      </c>
      <c r="AB112">
        <f t="shared" si="93"/>
        <v>208409</v>
      </c>
      <c r="AC112" s="12">
        <f t="shared" si="104"/>
        <v>-1.6036061068183116</v>
      </c>
      <c r="AD112">
        <v>104.9</v>
      </c>
      <c r="AE112" s="12">
        <f t="shared" si="105"/>
        <v>-0.19047624806542984</v>
      </c>
      <c r="AF112" s="3">
        <v>107.9</v>
      </c>
      <c r="AG112" s="12">
        <f t="shared" si="106"/>
        <v>0.27842245364047002</v>
      </c>
      <c r="AH112" s="48">
        <v>2209194</v>
      </c>
      <c r="AI112" s="50">
        <f t="shared" si="107"/>
        <v>2.5429306306307353</v>
      </c>
      <c r="AJ112" s="48">
        <f t="shared" si="108"/>
        <v>1533101.6135689004</v>
      </c>
      <c r="AK112" s="50">
        <f t="shared" si="109"/>
        <v>1.471221459561356</v>
      </c>
      <c r="AL112" s="5">
        <v>102.7</v>
      </c>
      <c r="AM112" s="3">
        <v>102.3661</v>
      </c>
      <c r="AN112" s="15">
        <f t="shared" si="110"/>
        <v>0.84495151031385163</v>
      </c>
      <c r="AO112" s="7">
        <v>101.97</v>
      </c>
      <c r="AP112" s="34">
        <f t="shared" si="90"/>
        <v>86.481485022544206</v>
      </c>
      <c r="AQ112" s="14">
        <v>1.1000000000000001</v>
      </c>
      <c r="AR112" s="3">
        <v>101.83329999999999</v>
      </c>
      <c r="AS112" s="3">
        <v>101.6377</v>
      </c>
      <c r="AT112" s="12">
        <f t="shared" si="111"/>
        <v>0.69367932651474007</v>
      </c>
      <c r="AU112">
        <v>950499</v>
      </c>
      <c r="AV112" s="27">
        <f t="shared" si="112"/>
        <v>1.9572753424727196</v>
      </c>
      <c r="AW112">
        <v>1327959</v>
      </c>
      <c r="AX112">
        <f t="shared" si="94"/>
        <v>139.71177244794578</v>
      </c>
      <c r="AY112" s="14">
        <f t="shared" si="113"/>
        <v>0.82080197820086909</v>
      </c>
      <c r="AZ112">
        <v>911317</v>
      </c>
      <c r="BA112" s="14">
        <f t="shared" si="84"/>
        <v>2.6057586112465003</v>
      </c>
      <c r="BB112" s="6">
        <v>7</v>
      </c>
      <c r="BC112" s="12">
        <f>LN(1+BB112/400)*100</f>
        <v>1.7348638334613073</v>
      </c>
      <c r="BD112" s="35">
        <v>86.64667</v>
      </c>
      <c r="BE112" s="55">
        <v>85.988029999999995</v>
      </c>
      <c r="BF112" s="11">
        <f t="shared" si="86"/>
        <v>2.0507896250419044</v>
      </c>
      <c r="BG112" s="30">
        <v>63.78</v>
      </c>
      <c r="BH112" s="48">
        <v>63.333430831736301</v>
      </c>
      <c r="BI112" s="11">
        <f t="shared" si="87"/>
        <v>2.7564176281296149</v>
      </c>
      <c r="BM112">
        <v>3096.2478671415502</v>
      </c>
      <c r="BN112" s="72">
        <f t="shared" si="88"/>
        <v>3096247.8671415499</v>
      </c>
      <c r="BO112">
        <v>3108212</v>
      </c>
    </row>
    <row r="113" spans="1:67" x14ac:dyDescent="0.25">
      <c r="A113" t="s">
        <v>110</v>
      </c>
      <c r="B113" s="6">
        <v>3129728</v>
      </c>
      <c r="C113" s="12">
        <f t="shared" si="96"/>
        <v>0.68984585701450385</v>
      </c>
      <c r="D113">
        <v>4704010</v>
      </c>
      <c r="E113">
        <f t="shared" si="91"/>
        <v>150.300920718989</v>
      </c>
      <c r="F113" s="20">
        <f t="shared" si="97"/>
        <v>0.72383824760606785</v>
      </c>
      <c r="G113">
        <v>1909044</v>
      </c>
      <c r="H113" s="12">
        <f t="shared" si="98"/>
        <v>0.66078024908229338</v>
      </c>
      <c r="I113">
        <v>2779823</v>
      </c>
      <c r="J113">
        <f t="shared" si="92"/>
        <v>145.61335411860597</v>
      </c>
      <c r="K113" s="20">
        <f t="shared" si="99"/>
        <v>1.0449802111716977</v>
      </c>
      <c r="L113" s="7">
        <v>145.62450000000001</v>
      </c>
      <c r="M113" s="34">
        <f t="shared" si="89"/>
        <v>124.77404725231133</v>
      </c>
      <c r="N113" s="14">
        <v>1.1000000000000001</v>
      </c>
      <c r="O113" s="33">
        <v>976184</v>
      </c>
      <c r="P113">
        <v>630371</v>
      </c>
      <c r="Q113" s="12">
        <f t="shared" si="100"/>
        <v>0.18180423030216275</v>
      </c>
      <c r="R113" s="43">
        <v>330796.09999999998</v>
      </c>
      <c r="S113" s="45">
        <f t="shared" si="71"/>
        <v>0.33886654565122964</v>
      </c>
      <c r="T113" s="33">
        <v>571706</v>
      </c>
      <c r="U113">
        <v>407679</v>
      </c>
      <c r="V113" s="25">
        <f t="shared" si="101"/>
        <v>-1.1348750052903256</v>
      </c>
      <c r="W113" s="6">
        <v>104214</v>
      </c>
      <c r="X113" s="25">
        <f t="shared" si="102"/>
        <v>1.9739873781313477</v>
      </c>
      <c r="Y113">
        <v>95573</v>
      </c>
      <c r="Z113" s="25">
        <f t="shared" si="103"/>
        <v>-10.573502829886827</v>
      </c>
      <c r="AA113" s="25">
        <f t="shared" si="85"/>
        <v>-2.1617719122456691</v>
      </c>
      <c r="AB113">
        <f t="shared" si="93"/>
        <v>199787</v>
      </c>
      <c r="AC113" s="12">
        <f t="shared" si="104"/>
        <v>-4.2250696094573215</v>
      </c>
      <c r="AD113">
        <v>104.9</v>
      </c>
      <c r="AE113" s="12">
        <f t="shared" si="105"/>
        <v>0</v>
      </c>
      <c r="AF113" s="3">
        <v>107.5</v>
      </c>
      <c r="AG113" s="12">
        <f t="shared" si="106"/>
        <v>-0.37140246963716095</v>
      </c>
      <c r="AH113" s="48">
        <v>2253213</v>
      </c>
      <c r="AI113" s="50">
        <f t="shared" si="107"/>
        <v>1.9729454467997343</v>
      </c>
      <c r="AJ113" s="48">
        <f t="shared" si="108"/>
        <v>1547394.4774080939</v>
      </c>
      <c r="AK113" s="50">
        <f t="shared" si="109"/>
        <v>0.9279652356282142</v>
      </c>
      <c r="AL113" s="5">
        <v>103.4</v>
      </c>
      <c r="AM113" s="3">
        <v>103.2955</v>
      </c>
      <c r="AN113" s="15">
        <f t="shared" si="110"/>
        <v>0.90382096300185566</v>
      </c>
      <c r="AO113" s="7">
        <v>103.2274</v>
      </c>
      <c r="AP113" s="34">
        <f t="shared" si="90"/>
        <v>87.438032724985746</v>
      </c>
      <c r="AQ113" s="14">
        <v>1.1000000000000001</v>
      </c>
      <c r="AR113" s="3">
        <v>102.8</v>
      </c>
      <c r="AS113" s="3">
        <v>102.798</v>
      </c>
      <c r="AT113" s="12">
        <f t="shared" si="111"/>
        <v>1.1351368269229667</v>
      </c>
      <c r="AU113">
        <v>911840</v>
      </c>
      <c r="AV113" s="27">
        <f t="shared" si="112"/>
        <v>-4.1522573763387527</v>
      </c>
      <c r="AW113">
        <v>1285898</v>
      </c>
      <c r="AX113">
        <f t="shared" si="94"/>
        <v>141.02232847868049</v>
      </c>
      <c r="AY113" s="14">
        <f t="shared" si="113"/>
        <v>0.93367036418676719</v>
      </c>
      <c r="AZ113">
        <v>899793</v>
      </c>
      <c r="BA113" s="14">
        <f t="shared" si="84"/>
        <v>-1.272606912698393</v>
      </c>
      <c r="BB113" s="6">
        <v>6.8038460000000001</v>
      </c>
      <c r="BC113" s="12">
        <f t="shared" si="95"/>
        <v>1.6866571299017723</v>
      </c>
      <c r="BD113" s="35">
        <v>84.9</v>
      </c>
      <c r="BE113" s="55">
        <v>84.915689999999998</v>
      </c>
      <c r="BF113" s="11">
        <f t="shared" si="86"/>
        <v>1.2549218623168379</v>
      </c>
      <c r="BG113" s="30">
        <v>61.96</v>
      </c>
      <c r="BH113" s="48">
        <v>62.186070157899401</v>
      </c>
      <c r="BI113" s="11">
        <f t="shared" si="87"/>
        <v>1.8282300720966482</v>
      </c>
      <c r="BM113">
        <v>3117.6072047754801</v>
      </c>
      <c r="BN113" s="72">
        <f t="shared" si="88"/>
        <v>3117607.2047754801</v>
      </c>
      <c r="BO113">
        <v>3129728</v>
      </c>
    </row>
    <row r="114" spans="1:67" x14ac:dyDescent="0.25">
      <c r="A114" t="s">
        <v>111</v>
      </c>
      <c r="B114" s="6">
        <v>3156342</v>
      </c>
      <c r="C114" s="12">
        <f t="shared" si="96"/>
        <v>0.84676623140857998</v>
      </c>
      <c r="D114">
        <v>4771570</v>
      </c>
      <c r="E114">
        <f t="shared" si="91"/>
        <v>151.17404894653367</v>
      </c>
      <c r="F114" s="20">
        <f t="shared" si="97"/>
        <v>0.57923924481340094</v>
      </c>
      <c r="G114">
        <v>1926332</v>
      </c>
      <c r="H114" s="12">
        <f t="shared" si="98"/>
        <v>0.90150833114197582</v>
      </c>
      <c r="I114">
        <v>2833967</v>
      </c>
      <c r="J114">
        <f t="shared" si="92"/>
        <v>147.11726742845991</v>
      </c>
      <c r="K114" s="20">
        <f t="shared" si="99"/>
        <v>1.0275156959453469</v>
      </c>
      <c r="L114" s="7">
        <v>147.28479999999999</v>
      </c>
      <c r="M114" s="34">
        <f t="shared" si="89"/>
        <v>126.15413835727348</v>
      </c>
      <c r="N114" s="14">
        <v>1.1000000000000001</v>
      </c>
      <c r="O114" s="33">
        <v>994313</v>
      </c>
      <c r="P114">
        <v>631229</v>
      </c>
      <c r="Q114" s="12">
        <f t="shared" si="100"/>
        <v>0.13601777620166899</v>
      </c>
      <c r="R114" s="43">
        <v>336880.8</v>
      </c>
      <c r="S114" s="45">
        <f t="shared" si="71"/>
        <v>0.33880759881445782</v>
      </c>
      <c r="T114" s="33">
        <v>607669</v>
      </c>
      <c r="U114">
        <v>428695</v>
      </c>
      <c r="V114" s="25">
        <f t="shared" si="101"/>
        <v>5.0265610331702959</v>
      </c>
      <c r="W114" s="6">
        <v>104868</v>
      </c>
      <c r="X114" s="25">
        <f t="shared" si="102"/>
        <v>0.62559391334779946</v>
      </c>
      <c r="Y114">
        <v>97236</v>
      </c>
      <c r="Z114" s="25">
        <f t="shared" si="103"/>
        <v>1.7250659877429797</v>
      </c>
      <c r="AA114" s="25">
        <f t="shared" si="85"/>
        <v>3.7691063228804111</v>
      </c>
      <c r="AB114">
        <f t="shared" si="93"/>
        <v>202104</v>
      </c>
      <c r="AC114" s="12">
        <f t="shared" si="104"/>
        <v>1.1530617363234796</v>
      </c>
      <c r="AD114">
        <v>104.8</v>
      </c>
      <c r="AE114" s="12">
        <f t="shared" si="105"/>
        <v>-9.5374351530974621E-2</v>
      </c>
      <c r="AF114" s="3">
        <v>108.5</v>
      </c>
      <c r="AG114" s="12">
        <f t="shared" si="106"/>
        <v>0.92593254127972813</v>
      </c>
      <c r="AH114" s="48">
        <v>2278529</v>
      </c>
      <c r="AI114" s="50">
        <f t="shared" si="107"/>
        <v>1.1172861718577565</v>
      </c>
      <c r="AJ114" s="48">
        <f t="shared" si="108"/>
        <v>1548784.2044836795</v>
      </c>
      <c r="AK114" s="50">
        <f t="shared" si="109"/>
        <v>8.9770475912231973E-2</v>
      </c>
      <c r="AL114" s="5">
        <v>104.3</v>
      </c>
      <c r="AM114" s="3">
        <v>104.74169999999999</v>
      </c>
      <c r="AN114" s="15">
        <f t="shared" si="110"/>
        <v>1.3903506648811792</v>
      </c>
      <c r="AO114" s="7">
        <v>104.485</v>
      </c>
      <c r="AP114" s="34">
        <f t="shared" si="90"/>
        <v>88.405160536069133</v>
      </c>
      <c r="AQ114" s="14">
        <v>1.1000000000000001</v>
      </c>
      <c r="AR114" s="3">
        <v>104.63330000000001</v>
      </c>
      <c r="AS114" s="3">
        <v>104.7891</v>
      </c>
      <c r="AT114" s="12">
        <f t="shared" si="111"/>
        <v>1.9183861265294588</v>
      </c>
      <c r="AU114">
        <v>956545</v>
      </c>
      <c r="AV114" s="27">
        <f t="shared" si="112"/>
        <v>4.7863298210749861</v>
      </c>
      <c r="AW114">
        <v>1371025</v>
      </c>
      <c r="AX114">
        <f t="shared" si="94"/>
        <v>143.33094627017024</v>
      </c>
      <c r="AY114" s="14">
        <f t="shared" si="113"/>
        <v>1.6238030106086043</v>
      </c>
      <c r="AZ114">
        <v>924605</v>
      </c>
      <c r="BA114" s="14">
        <f t="shared" si="84"/>
        <v>2.7201882413137923</v>
      </c>
      <c r="BB114" s="6">
        <v>6.75</v>
      </c>
      <c r="BC114" s="12">
        <f t="shared" si="95"/>
        <v>1.6734198991165166</v>
      </c>
      <c r="BD114" s="35">
        <v>82.49333</v>
      </c>
      <c r="BE114" s="55">
        <v>82.477260000000001</v>
      </c>
      <c r="BF114" s="11">
        <f t="shared" si="86"/>
        <v>2.9136262914236433</v>
      </c>
      <c r="BG114" s="30">
        <v>59.82</v>
      </c>
      <c r="BH114" s="48">
        <v>59.9180597734101</v>
      </c>
      <c r="BI114" s="11">
        <f t="shared" si="87"/>
        <v>3.715306381752459</v>
      </c>
      <c r="BM114">
        <v>3144.0060498007401</v>
      </c>
      <c r="BN114" s="72">
        <f t="shared" si="88"/>
        <v>3144006.0498007401</v>
      </c>
      <c r="BO114">
        <v>3156342</v>
      </c>
    </row>
    <row r="115" spans="1:67" x14ac:dyDescent="0.25">
      <c r="A115" t="s">
        <v>172</v>
      </c>
      <c r="B115" s="6">
        <v>3134781</v>
      </c>
      <c r="C115" s="12">
        <f t="shared" si="96"/>
        <v>-0.6854446946096715</v>
      </c>
      <c r="D115">
        <v>4696117</v>
      </c>
      <c r="E115">
        <f t="shared" si="91"/>
        <v>149.80686051114895</v>
      </c>
      <c r="F115" s="20">
        <f t="shared" si="97"/>
        <v>-0.9084947223979789</v>
      </c>
      <c r="G115">
        <v>1931764</v>
      </c>
      <c r="H115" s="12">
        <f t="shared" si="98"/>
        <v>0.28158986138873132</v>
      </c>
      <c r="I115">
        <v>2862259</v>
      </c>
      <c r="J115">
        <f t="shared" si="92"/>
        <v>148.16815097496379</v>
      </c>
      <c r="K115" s="20">
        <f t="shared" si="99"/>
        <v>0.71177777006656839</v>
      </c>
      <c r="L115" s="7"/>
      <c r="M115" s="34">
        <f t="shared" si="89"/>
        <v>127.54949426689605</v>
      </c>
      <c r="N115" s="14">
        <v>1.1000000000000001</v>
      </c>
      <c r="O115" s="33">
        <v>999809</v>
      </c>
      <c r="P115">
        <v>638417</v>
      </c>
      <c r="Q115" s="12">
        <f t="shared" si="100"/>
        <v>1.1322962144266313</v>
      </c>
      <c r="R115" s="43">
        <v>343873.1</v>
      </c>
      <c r="S115" s="45">
        <f t="shared" si="71"/>
        <v>0.34393879230933105</v>
      </c>
      <c r="T115" s="33">
        <v>598290</v>
      </c>
      <c r="U115">
        <v>421370</v>
      </c>
      <c r="V115" s="25">
        <f t="shared" si="101"/>
        <v>-1.7234402799534365</v>
      </c>
      <c r="W115" s="6">
        <v>100949</v>
      </c>
      <c r="X115" s="25">
        <f t="shared" si="102"/>
        <v>-3.8086977617632911</v>
      </c>
      <c r="Y115">
        <v>93234</v>
      </c>
      <c r="Z115" s="25">
        <f t="shared" si="103"/>
        <v>-4.2028551233936895</v>
      </c>
      <c r="AA115" s="25">
        <f t="shared" si="85"/>
        <v>-2.4466219027161173</v>
      </c>
      <c r="AB115">
        <f t="shared" si="93"/>
        <v>194183</v>
      </c>
      <c r="AC115" s="12">
        <f t="shared" si="104"/>
        <v>-3.9981402990283854</v>
      </c>
      <c r="AD115">
        <v>105.6</v>
      </c>
      <c r="AE115" s="12">
        <f t="shared" si="105"/>
        <v>0.76045993852194016</v>
      </c>
      <c r="AF115" s="3">
        <v>109.6</v>
      </c>
      <c r="AG115" s="12">
        <f t="shared" si="106"/>
        <v>1.0087201533401036</v>
      </c>
      <c r="AH115" s="48">
        <v>2250044</v>
      </c>
      <c r="AI115" s="50">
        <f t="shared" si="107"/>
        <v>-1.2580287731841722</v>
      </c>
      <c r="AJ115" s="48">
        <f t="shared" si="108"/>
        <v>1518574.6634445032</v>
      </c>
      <c r="AK115" s="50">
        <f t="shared" si="109"/>
        <v>-1.9698065432507406</v>
      </c>
      <c r="AL115" s="5">
        <v>105.7</v>
      </c>
      <c r="AM115" s="3">
        <v>105.68170000000001</v>
      </c>
      <c r="AN115" s="15">
        <f t="shared" si="110"/>
        <v>0.89344269969080514</v>
      </c>
      <c r="AO115" s="7"/>
      <c r="AP115" s="34">
        <f t="shared" si="90"/>
        <v>89.382985479439483</v>
      </c>
      <c r="AQ115" s="14">
        <v>1.1000000000000001</v>
      </c>
      <c r="AR115" s="3">
        <v>105.2333</v>
      </c>
      <c r="AS115" s="3">
        <v>105.2535</v>
      </c>
      <c r="AT115" s="12">
        <f t="shared" si="111"/>
        <v>0.44219673221679301</v>
      </c>
      <c r="AU115">
        <v>953093</v>
      </c>
      <c r="AV115" s="27">
        <f t="shared" si="112"/>
        <v>-0.36153488357673069</v>
      </c>
      <c r="AW115">
        <v>1362093</v>
      </c>
      <c r="AX115">
        <f t="shared" si="94"/>
        <v>142.91291615823428</v>
      </c>
      <c r="AY115" s="14">
        <f t="shared" si="113"/>
        <v>-0.29207991086792617</v>
      </c>
      <c r="AZ115">
        <v>890075</v>
      </c>
      <c r="BA115" s="14">
        <f t="shared" si="84"/>
        <v>-3.8060890444773676</v>
      </c>
      <c r="BB115" s="6">
        <v>6.7423080000000004</v>
      </c>
      <c r="BC115" s="12">
        <f t="shared" si="95"/>
        <v>1.6715287933434062</v>
      </c>
      <c r="BD115" s="35">
        <v>91.393330000000006</v>
      </c>
      <c r="BE115" s="55">
        <v>92.026330000000002</v>
      </c>
      <c r="BF115" s="11">
        <f t="shared" si="86"/>
        <v>-10.95521127727368</v>
      </c>
      <c r="BG115" s="30">
        <v>66.040000000000006</v>
      </c>
      <c r="BH115" s="48">
        <v>66.0960965292265</v>
      </c>
      <c r="BI115" s="11">
        <f t="shared" si="87"/>
        <v>-9.813173269193598</v>
      </c>
      <c r="BM115">
        <v>3122.4556271218999</v>
      </c>
      <c r="BN115" s="72">
        <f t="shared" si="88"/>
        <v>3122455.6271218997</v>
      </c>
      <c r="BO115">
        <v>3134781</v>
      </c>
    </row>
    <row r="116" spans="1:67" x14ac:dyDescent="0.25">
      <c r="A116" t="s">
        <v>173</v>
      </c>
      <c r="B116" s="6">
        <v>3130669</v>
      </c>
      <c r="C116" s="12">
        <f t="shared" si="96"/>
        <v>-0.13125954529620287</v>
      </c>
      <c r="D116">
        <v>4860139</v>
      </c>
      <c r="E116">
        <f t="shared" si="91"/>
        <v>155.24282509585012</v>
      </c>
      <c r="F116" s="20">
        <f t="shared" si="97"/>
        <v>3.5643636742864082</v>
      </c>
      <c r="G116">
        <v>1932393</v>
      </c>
      <c r="H116" s="12">
        <f t="shared" si="98"/>
        <v>3.2555613323026478E-2</v>
      </c>
      <c r="I116">
        <v>2891050</v>
      </c>
      <c r="J116">
        <f t="shared" si="92"/>
        <v>149.60983609441766</v>
      </c>
      <c r="K116" s="20">
        <f t="shared" si="99"/>
        <v>0.96830286087739026</v>
      </c>
      <c r="L116" s="7"/>
      <c r="M116" s="34">
        <f t="shared" si="89"/>
        <v>128.96028382094656</v>
      </c>
      <c r="N116" s="14">
        <v>1.1000000000000001</v>
      </c>
      <c r="O116" s="33">
        <v>1036420</v>
      </c>
      <c r="P116">
        <v>641756</v>
      </c>
      <c r="Q116" s="12">
        <f t="shared" si="100"/>
        <v>0.5216494288950102</v>
      </c>
      <c r="R116" s="43">
        <v>352906.1</v>
      </c>
      <c r="S116" s="45">
        <f t="shared" si="71"/>
        <v>0.34050491113641185</v>
      </c>
      <c r="T116" s="33">
        <v>595353</v>
      </c>
      <c r="U116">
        <v>419978</v>
      </c>
      <c r="V116" s="25">
        <f t="shared" si="101"/>
        <v>-0.33089786155624523</v>
      </c>
      <c r="W116" s="6">
        <v>99846</v>
      </c>
      <c r="X116" s="25">
        <f t="shared" si="102"/>
        <v>-1.0986439846513818</v>
      </c>
      <c r="Y116">
        <v>89823</v>
      </c>
      <c r="Z116" s="25">
        <f t="shared" si="103"/>
        <v>-3.7271394797231849</v>
      </c>
      <c r="AA116" s="25">
        <f t="shared" si="85"/>
        <v>-0.96409496340044143</v>
      </c>
      <c r="AB116">
        <f t="shared" si="93"/>
        <v>189669</v>
      </c>
      <c r="AC116" s="12">
        <f t="shared" si="104"/>
        <v>-2.3520565738257559</v>
      </c>
      <c r="AD116">
        <v>105.1</v>
      </c>
      <c r="AE116" s="12">
        <f t="shared" si="105"/>
        <v>-0.4746093389255357</v>
      </c>
      <c r="AF116" s="3">
        <v>108.7</v>
      </c>
      <c r="AG116" s="12">
        <f>100*(LN(AF116)-LN(AF115))</f>
        <v>-0.82455803867516053</v>
      </c>
      <c r="AH116" s="48">
        <v>2305448</v>
      </c>
      <c r="AI116" s="50">
        <f t="shared" si="107"/>
        <v>2.4325246069228257</v>
      </c>
      <c r="AJ116" s="48">
        <f t="shared" si="108"/>
        <v>1540973.5483869181</v>
      </c>
      <c r="AK116" s="50">
        <f t="shared" si="109"/>
        <v>1.4642217460455242</v>
      </c>
      <c r="AL116" s="5">
        <v>107.3</v>
      </c>
      <c r="AM116" s="3">
        <v>106.96980000000001</v>
      </c>
      <c r="AN116" s="15">
        <f t="shared" si="110"/>
        <v>1.2114805250257099</v>
      </c>
      <c r="AO116" s="7"/>
      <c r="AP116" s="34">
        <f t="shared" si="90"/>
        <v>90.371625873107973</v>
      </c>
      <c r="AQ116" s="14">
        <v>1.1000000000000001</v>
      </c>
      <c r="AR116" s="3">
        <v>106.9</v>
      </c>
      <c r="AS116" s="3">
        <v>106.7328</v>
      </c>
      <c r="AT116" s="12">
        <f t="shared" si="111"/>
        <v>1.3956788838715539</v>
      </c>
      <c r="AU116">
        <v>955173</v>
      </c>
      <c r="AV116" s="27">
        <f t="shared" si="112"/>
        <v>0.21799904455068742</v>
      </c>
      <c r="AW116">
        <v>1372438</v>
      </c>
      <c r="AX116">
        <f t="shared" si="94"/>
        <v>143.6847565833624</v>
      </c>
      <c r="AY116" s="14">
        <f t="shared" si="113"/>
        <v>0.53862425592745566</v>
      </c>
      <c r="AZ116">
        <v>898932</v>
      </c>
      <c r="BA116" s="14">
        <f t="shared" si="84"/>
        <v>0.99016631726271953</v>
      </c>
      <c r="BB116" s="6">
        <v>6.5</v>
      </c>
      <c r="BC116" s="12">
        <f t="shared" si="95"/>
        <v>1.611938187988339</v>
      </c>
      <c r="BD116" s="35">
        <v>88.69</v>
      </c>
      <c r="BE116" s="55">
        <v>88.060680000000005</v>
      </c>
      <c r="BF116" s="11">
        <f t="shared" si="86"/>
        <v>4.4048609449536258</v>
      </c>
      <c r="BG116" s="30">
        <v>63.726669999999999</v>
      </c>
      <c r="BH116" s="48">
        <v>63.306888304333803</v>
      </c>
      <c r="BI116" s="11">
        <f t="shared" si="87"/>
        <v>4.3115547889760464</v>
      </c>
      <c r="BM116">
        <v>3118.35710607291</v>
      </c>
      <c r="BN116" s="72">
        <f t="shared" si="88"/>
        <v>3118357.1060729101</v>
      </c>
      <c r="BO116">
        <v>3130669</v>
      </c>
    </row>
    <row r="117" spans="1:67" x14ac:dyDescent="0.25">
      <c r="A117" t="s">
        <v>174</v>
      </c>
      <c r="B117" s="6">
        <v>3150985</v>
      </c>
      <c r="C117" s="12">
        <f t="shared" si="96"/>
        <v>0.64683826377649467</v>
      </c>
      <c r="D117">
        <v>4936240</v>
      </c>
      <c r="E117">
        <f t="shared" si="91"/>
        <v>156.65704533661696</v>
      </c>
      <c r="F117" s="20">
        <f t="shared" si="97"/>
        <v>0.9068486823128552</v>
      </c>
      <c r="G117">
        <v>1935067</v>
      </c>
      <c r="H117" s="12">
        <f t="shared" si="98"/>
        <v>0.13828199521643825</v>
      </c>
      <c r="I117">
        <v>2938957</v>
      </c>
      <c r="J117">
        <f t="shared" si="92"/>
        <v>151.87882383400677</v>
      </c>
      <c r="K117" s="20">
        <f t="shared" si="99"/>
        <v>1.5052178612505962</v>
      </c>
      <c r="L117" s="7"/>
      <c r="M117" s="34"/>
      <c r="N117" s="14">
        <v>1.1000000000000001</v>
      </c>
      <c r="O117" s="33">
        <v>1052083</v>
      </c>
      <c r="P117">
        <v>642430</v>
      </c>
      <c r="Q117" s="12">
        <f t="shared" si="100"/>
        <v>0.10496922749307913</v>
      </c>
      <c r="R117" s="43">
        <v>356561.2</v>
      </c>
      <c r="S117" s="45">
        <f t="shared" si="71"/>
        <v>0.33890976282289514</v>
      </c>
      <c r="T117" s="33">
        <v>613354</v>
      </c>
      <c r="U117">
        <v>423031</v>
      </c>
      <c r="V117" s="25">
        <f t="shared" si="101"/>
        <v>0.72431334598928032</v>
      </c>
      <c r="W117" s="6">
        <v>97515</v>
      </c>
      <c r="X117" s="25">
        <f t="shared" si="102"/>
        <v>-2.362278664471873</v>
      </c>
      <c r="Y117">
        <v>87994</v>
      </c>
      <c r="Z117" s="25">
        <f t="shared" si="103"/>
        <v>-2.0572436899881197</v>
      </c>
      <c r="AA117" s="25">
        <f t="shared" si="85"/>
        <v>-0.18174554558783029</v>
      </c>
      <c r="AB117">
        <f t="shared" si="93"/>
        <v>185509</v>
      </c>
      <c r="AC117" s="12">
        <f t="shared" si="104"/>
        <v>-2.2177049276489669</v>
      </c>
      <c r="AD117">
        <v>105</v>
      </c>
      <c r="AE117" s="12">
        <f t="shared" si="105"/>
        <v>-9.5192772538243986E-2</v>
      </c>
      <c r="AF117" s="3">
        <v>110.1</v>
      </c>
      <c r="AG117" s="12">
        <f>100*(LN(AF117)-LN(AF116))</f>
        <v>1.2797249601470106</v>
      </c>
      <c r="AH117" s="48">
        <v>2343216</v>
      </c>
      <c r="AI117" s="50">
        <f t="shared" si="107"/>
        <v>1.6249327127201951</v>
      </c>
      <c r="AJ117" s="48">
        <f t="shared" si="108"/>
        <v>1542819.4272566766</v>
      </c>
      <c r="AK117" s="50">
        <f t="shared" si="109"/>
        <v>0.11971485146968774</v>
      </c>
      <c r="AL117" s="5">
        <v>108.6</v>
      </c>
      <c r="AM117" s="3">
        <v>108.5171</v>
      </c>
      <c r="AN117" s="15">
        <f t="shared" si="110"/>
        <v>1.4361212615790819</v>
      </c>
      <c r="AO117" s="7"/>
      <c r="AP117" s="34"/>
      <c r="AQ117" s="14">
        <v>1.1000000000000001</v>
      </c>
      <c r="AR117" s="3">
        <v>109.16670000000001</v>
      </c>
      <c r="AS117" s="3">
        <v>109.1686</v>
      </c>
      <c r="AT117" s="12">
        <f t="shared" si="111"/>
        <v>2.2564961168973774</v>
      </c>
      <c r="AU117">
        <v>1004525</v>
      </c>
      <c r="AV117" s="27">
        <f t="shared" si="112"/>
        <v>5.0377596042091355</v>
      </c>
      <c r="AW117">
        <v>1522484</v>
      </c>
      <c r="AX117">
        <f t="shared" si="94"/>
        <v>151.56257932853836</v>
      </c>
      <c r="AY117" s="14">
        <f t="shared" si="113"/>
        <v>5.3376895134083391</v>
      </c>
      <c r="AZ117">
        <v>952384</v>
      </c>
      <c r="BA117" s="14">
        <f t="shared" si="84"/>
        <v>5.7760922796338932</v>
      </c>
      <c r="BB117" s="6">
        <v>6.5</v>
      </c>
      <c r="BC117" s="12">
        <f t="shared" si="95"/>
        <v>1.611938187988339</v>
      </c>
      <c r="BD117" s="35">
        <v>83.526669999999996</v>
      </c>
      <c r="BE117" s="55">
        <v>83.584389999999999</v>
      </c>
      <c r="BF117" s="11">
        <f t="shared" si="86"/>
        <v>5.2169342137711183</v>
      </c>
      <c r="BG117" s="30">
        <v>59.063330000000001</v>
      </c>
      <c r="BH117" s="48">
        <v>59.328007121907703</v>
      </c>
      <c r="BI117" s="11">
        <f t="shared" si="87"/>
        <v>6.4912653217018779</v>
      </c>
      <c r="BM117">
        <v>3138.5278330431602</v>
      </c>
      <c r="BN117" s="72">
        <f t="shared" si="88"/>
        <v>3138527.8330431604</v>
      </c>
      <c r="BO117">
        <v>3150985</v>
      </c>
    </row>
    <row r="118" spans="1:67" x14ac:dyDescent="0.25">
      <c r="A118" t="s">
        <v>178</v>
      </c>
      <c r="B118" s="6">
        <v>3161721</v>
      </c>
      <c r="C118" s="12">
        <f t="shared" si="96"/>
        <v>0.34013972299202777</v>
      </c>
      <c r="D118">
        <v>5003101</v>
      </c>
      <c r="E118">
        <f t="shared" si="91"/>
        <v>158.23980041249686</v>
      </c>
      <c r="F118" s="20">
        <f t="shared" si="97"/>
        <v>1.0052615172297941</v>
      </c>
      <c r="G118">
        <v>1950359</v>
      </c>
      <c r="H118" s="12">
        <f t="shared" si="98"/>
        <v>0.78715069896606593</v>
      </c>
      <c r="I118">
        <v>2991710</v>
      </c>
      <c r="J118">
        <f t="shared" si="92"/>
        <v>153.39278563587524</v>
      </c>
      <c r="K118" s="20">
        <f t="shared" si="99"/>
        <v>0.99188667883991499</v>
      </c>
      <c r="L118" s="7"/>
      <c r="M118" s="34"/>
      <c r="N118" s="14">
        <v>1.1000000000000001</v>
      </c>
      <c r="O118" s="33">
        <v>1060787</v>
      </c>
      <c r="P118">
        <v>643445</v>
      </c>
      <c r="Q118" s="12">
        <f t="shared" si="100"/>
        <v>0.1578691880322225</v>
      </c>
      <c r="R118" s="43">
        <v>363705.7</v>
      </c>
      <c r="S118" s="45">
        <f t="shared" si="71"/>
        <v>0.3428640245402706</v>
      </c>
      <c r="T118" s="33">
        <v>623399</v>
      </c>
      <c r="U118">
        <v>421493</v>
      </c>
      <c r="V118" s="25">
        <f t="shared" si="101"/>
        <v>-0.36422924636756449</v>
      </c>
      <c r="W118" s="6">
        <v>96495</v>
      </c>
      <c r="X118" s="25">
        <f t="shared" si="102"/>
        <v>-1.0515018793469721</v>
      </c>
      <c r="Y118">
        <v>86729</v>
      </c>
      <c r="Z118" s="25">
        <f t="shared" si="103"/>
        <v>-1.4480315741389305</v>
      </c>
      <c r="AA118" s="25">
        <f t="shared" si="85"/>
        <v>-0.63020656841175082</v>
      </c>
      <c r="AB118">
        <f t="shared" si="93"/>
        <v>183224</v>
      </c>
      <c r="AC118" s="12">
        <f t="shared" si="104"/>
        <v>-1.2393950364248951</v>
      </c>
      <c r="AD118" s="3">
        <v>105.11439999999999</v>
      </c>
      <c r="AE118" s="12">
        <f t="shared" si="105"/>
        <v>0.10889307092174505</v>
      </c>
      <c r="AF118" s="3">
        <v>109.04249999999999</v>
      </c>
      <c r="AG118" s="12">
        <f>100*(LN(AF118)-LN(AF117))</f>
        <v>-0.96513292370810078</v>
      </c>
      <c r="AH118" s="48">
        <v>2372969</v>
      </c>
      <c r="AI118" s="50">
        <f t="shared" si="107"/>
        <v>1.2617568958656733</v>
      </c>
      <c r="AJ118" s="48">
        <f t="shared" si="108"/>
        <v>1546988.6606225201</v>
      </c>
      <c r="AK118" s="50">
        <f t="shared" si="109"/>
        <v>0.26987021702566949</v>
      </c>
      <c r="AL118" s="5">
        <v>109.4667</v>
      </c>
      <c r="AM118" s="3">
        <v>109.89530000000001</v>
      </c>
      <c r="AN118" s="15">
        <f t="shared" si="110"/>
        <v>1.2620330095037602</v>
      </c>
      <c r="AO118" s="7"/>
      <c r="AP118" s="34"/>
      <c r="AQ118" s="14">
        <v>1.1000000000000001</v>
      </c>
      <c r="AR118" s="3">
        <v>111.2333</v>
      </c>
      <c r="AS118" s="3">
        <v>111.3708</v>
      </c>
      <c r="AT118" s="12">
        <f t="shared" si="111"/>
        <v>1.9971698468164156</v>
      </c>
      <c r="AU118">
        <v>961814</v>
      </c>
      <c r="AV118" s="27">
        <f t="shared" si="112"/>
        <v>-4.3448987170888742</v>
      </c>
      <c r="AW118">
        <v>1506517</v>
      </c>
      <c r="AX118">
        <f t="shared" si="94"/>
        <v>156.63288328096701</v>
      </c>
      <c r="AY118" s="14">
        <f t="shared" si="113"/>
        <v>3.2906139614062191</v>
      </c>
      <c r="AZ118">
        <v>977777</v>
      </c>
      <c r="BA118" s="14">
        <f t="shared" si="84"/>
        <v>2.6313312867632277</v>
      </c>
      <c r="BB118" s="6">
        <v>6.6022730000000003</v>
      </c>
      <c r="BC118" s="12">
        <f t="shared" si="95"/>
        <v>1.6370944331337358</v>
      </c>
      <c r="BD118" s="35">
        <v>85.046670000000006</v>
      </c>
      <c r="BE118" s="55">
        <v>85.036799999999999</v>
      </c>
      <c r="BF118" s="11">
        <f t="shared" si="86"/>
        <v>-1.7227323806992878</v>
      </c>
      <c r="BG118" s="30">
        <v>59.186669999999999</v>
      </c>
      <c r="BH118" s="48">
        <v>59.291777037900403</v>
      </c>
      <c r="BI118" s="11">
        <f t="shared" si="87"/>
        <v>6.1086074958804915E-2</v>
      </c>
      <c r="BM118">
        <v>3149.20321292075</v>
      </c>
      <c r="BN118" s="72">
        <f t="shared" si="88"/>
        <v>3149203.21292075</v>
      </c>
      <c r="BO118">
        <v>3161721</v>
      </c>
    </row>
    <row r="119" spans="1:67" x14ac:dyDescent="0.25">
      <c r="Q119" s="12"/>
      <c r="R119" s="32"/>
      <c r="AG119" s="16"/>
    </row>
    <row r="120" spans="1:67" x14ac:dyDescent="0.25">
      <c r="C120" s="12"/>
      <c r="N120" s="15"/>
      <c r="AD120" s="37"/>
      <c r="AE120" s="17"/>
      <c r="AG120" s="16"/>
      <c r="AK120" s="54"/>
      <c r="AQ120" s="15"/>
      <c r="BB120" s="32"/>
      <c r="BC120" s="12"/>
      <c r="BD120" s="25"/>
      <c r="BE120" s="57"/>
      <c r="BF120" s="12"/>
    </row>
    <row r="121" spans="1:67" x14ac:dyDescent="0.25">
      <c r="AE121" s="38"/>
      <c r="AG121" s="16"/>
      <c r="BD121" s="25"/>
      <c r="BE121" s="57"/>
      <c r="BF121" s="12"/>
    </row>
    <row r="122" spans="1:67" x14ac:dyDescent="0.25">
      <c r="C122" s="18"/>
      <c r="AE122" s="17"/>
      <c r="AG122" s="16"/>
    </row>
    <row r="123" spans="1:67" x14ac:dyDescent="0.25">
      <c r="C123" s="19"/>
      <c r="AG123" s="16"/>
    </row>
    <row r="124" spans="1:67" x14ac:dyDescent="0.25">
      <c r="C124" s="12"/>
      <c r="F124" s="12"/>
      <c r="H124" s="12"/>
      <c r="K124" s="12"/>
      <c r="Q124" s="12"/>
      <c r="R124" s="32"/>
      <c r="S124" s="28"/>
      <c r="V124" s="12"/>
      <c r="AC124" s="12"/>
      <c r="AE124" s="12"/>
      <c r="AF124" s="25"/>
      <c r="AG124" s="12"/>
      <c r="AI124" s="50"/>
      <c r="AK124" s="50"/>
      <c r="AN124" s="12"/>
      <c r="AT124" s="12"/>
      <c r="AV124" s="12"/>
      <c r="AY124" s="12"/>
      <c r="BA124" s="12"/>
      <c r="BC124" s="12"/>
      <c r="BF124" s="12"/>
      <c r="BI124" s="12"/>
    </row>
    <row r="125" spans="1:67" x14ac:dyDescent="0.25">
      <c r="V125" s="16"/>
      <c r="AG125" s="16"/>
      <c r="AK125" s="49"/>
      <c r="BF125" s="16"/>
      <c r="BI125" s="16"/>
    </row>
    <row r="126" spans="1:67" x14ac:dyDescent="0.25">
      <c r="C126" s="18"/>
      <c r="V126" s="16"/>
      <c r="AG126" s="16"/>
      <c r="AK126" s="49"/>
      <c r="AN126" s="12"/>
      <c r="AQ126" s="36"/>
      <c r="AT126" s="20"/>
      <c r="BF126" s="16"/>
      <c r="BI126" s="16"/>
    </row>
    <row r="127" spans="1:67" x14ac:dyDescent="0.25">
      <c r="V127" s="16"/>
      <c r="AG127" s="16"/>
      <c r="AK127" s="49"/>
      <c r="BF127" s="16"/>
      <c r="BI127" s="16"/>
    </row>
    <row r="128" spans="1:67" x14ac:dyDescent="0.25">
      <c r="C128" s="14"/>
      <c r="F128" s="39"/>
      <c r="H128" s="39"/>
      <c r="K128" s="39"/>
      <c r="Q128" s="39"/>
      <c r="R128" s="44"/>
      <c r="S128" s="39"/>
      <c r="V128" s="39"/>
      <c r="AC128" s="39"/>
      <c r="AE128" s="39"/>
      <c r="AF128" s="40"/>
      <c r="AG128" s="39"/>
      <c r="AI128" s="51"/>
      <c r="AK128" s="51"/>
      <c r="AV128" s="39"/>
      <c r="AY128" s="39"/>
      <c r="BA128" s="39"/>
      <c r="BF128" s="39"/>
      <c r="BI128" s="39"/>
    </row>
    <row r="129" spans="3:61" x14ac:dyDescent="0.25">
      <c r="V129" s="16"/>
      <c r="AG129" s="16"/>
      <c r="AK129" s="49"/>
      <c r="BF129" s="16"/>
      <c r="BI129" s="16"/>
    </row>
    <row r="130" spans="3:61" x14ac:dyDescent="0.25">
      <c r="C130" s="12"/>
      <c r="F130" s="38"/>
      <c r="H130" s="38"/>
      <c r="K130" s="38"/>
      <c r="Q130" s="38"/>
      <c r="R130" s="7"/>
      <c r="S130" s="38"/>
      <c r="V130" s="38"/>
      <c r="AC130" s="38"/>
      <c r="AE130" s="38"/>
      <c r="AF130" s="34"/>
      <c r="AG130" s="38"/>
      <c r="AI130" s="52"/>
      <c r="AK130" s="52"/>
      <c r="AQ130" s="12"/>
      <c r="AV130" s="38"/>
      <c r="AY130" s="38"/>
      <c r="BA130" s="38"/>
      <c r="BF130" s="38"/>
      <c r="BI130" s="38"/>
    </row>
    <row r="131" spans="3:61" x14ac:dyDescent="0.25">
      <c r="AG131" s="16"/>
    </row>
    <row r="132" spans="3:61" x14ac:dyDescent="0.25">
      <c r="AE132" s="38"/>
      <c r="AG132" s="16"/>
    </row>
    <row r="133" spans="3:61" x14ac:dyDescent="0.25">
      <c r="AG133" s="16"/>
      <c r="AN133" s="12"/>
    </row>
    <row r="134" spans="3:61" x14ac:dyDescent="0.25">
      <c r="F134" s="38"/>
      <c r="AG134" s="16"/>
    </row>
    <row r="135" spans="3:61" x14ac:dyDescent="0.25">
      <c r="AG135" s="16"/>
      <c r="BC135" s="36" t="e">
        <f>AQ126*C128/BC126</f>
        <v>#DIV/0!</v>
      </c>
    </row>
    <row r="136" spans="3:61" x14ac:dyDescent="0.25">
      <c r="AG136" s="16"/>
    </row>
  </sheetData>
  <mergeCells count="19">
    <mergeCell ref="Y1:Z1"/>
    <mergeCell ref="AB1:AC1"/>
    <mergeCell ref="B1:C1"/>
    <mergeCell ref="G1:H1"/>
    <mergeCell ref="W1:X1"/>
    <mergeCell ref="T1:V1"/>
    <mergeCell ref="O1:Q1"/>
    <mergeCell ref="L1:N1"/>
    <mergeCell ref="BG1:BH1"/>
    <mergeCell ref="AO1:AQ1"/>
    <mergeCell ref="AL1:AN1"/>
    <mergeCell ref="AR1:AT1"/>
    <mergeCell ref="BD1:BE1"/>
    <mergeCell ref="AD1:AE1"/>
    <mergeCell ref="AH1:AI1"/>
    <mergeCell ref="AU1:AV1"/>
    <mergeCell ref="AZ1:BA1"/>
    <mergeCell ref="BB1:BC1"/>
    <mergeCell ref="AF1:A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29"/>
  <sheetViews>
    <sheetView tabSelected="1" zoomScale="130" zoomScaleNormal="130" workbookViewId="0">
      <pane xSplit="1" ySplit="2" topLeftCell="AE110" activePane="bottomRight" state="frozen"/>
      <selection pane="topRight" activeCell="B1" sqref="B1"/>
      <selection pane="bottomLeft" activeCell="A3" sqref="A3"/>
      <selection pane="bottomRight" activeCell="AJ126" sqref="AJ126"/>
    </sheetView>
  </sheetViews>
  <sheetFormatPr defaultRowHeight="15" x14ac:dyDescent="0.25"/>
  <cols>
    <col min="2" max="3" width="18.7109375" customWidth="1"/>
    <col min="4" max="4" width="18.7109375" style="11" customWidth="1"/>
    <col min="5" max="6" width="18.7109375" customWidth="1"/>
    <col min="7" max="7" width="18.7109375" bestFit="1" customWidth="1"/>
    <col min="8" max="8" width="18.7109375" customWidth="1"/>
    <col min="9" max="9" width="22.7109375" style="24" customWidth="1"/>
    <col min="10" max="11" width="18.7109375" customWidth="1"/>
    <col min="12" max="12" width="21.5703125" style="16" customWidth="1"/>
    <col min="13" max="14" width="22.7109375" customWidth="1"/>
    <col min="15" max="15" width="22.7109375" style="11" customWidth="1"/>
    <col min="16" max="16" width="20.140625" customWidth="1"/>
    <col min="17" max="18" width="18.42578125" customWidth="1"/>
    <col min="19" max="19" width="18.42578125" style="16" customWidth="1"/>
    <col min="20" max="20" width="21.7109375" customWidth="1"/>
    <col min="21" max="22" width="19.5703125" customWidth="1"/>
    <col min="23" max="23" width="19.5703125" style="16" customWidth="1"/>
    <col min="24" max="24" width="20" customWidth="1"/>
    <col min="25" max="25" width="24.85546875" customWidth="1"/>
    <col min="26" max="26" width="16.85546875" customWidth="1"/>
    <col min="27" max="27" width="21.140625" bestFit="1" customWidth="1"/>
    <col min="28" max="28" width="16.85546875" style="16" customWidth="1"/>
    <col min="29" max="29" width="21.7109375" bestFit="1" customWidth="1"/>
    <col min="32" max="32" width="12.140625" customWidth="1"/>
    <col min="33" max="33" width="21.7109375" bestFit="1" customWidth="1"/>
    <col min="34" max="35" width="8.85546875"/>
    <col min="36" max="36" width="12.140625" customWidth="1"/>
    <col min="37" max="37" width="18.7109375" bestFit="1" customWidth="1"/>
    <col min="40" max="40" width="11" bestFit="1" customWidth="1"/>
    <col min="42" max="42" width="15.28515625" bestFit="1" customWidth="1"/>
  </cols>
  <sheetData>
    <row r="1" spans="1:40" ht="30" x14ac:dyDescent="0.25">
      <c r="B1" s="2" t="s">
        <v>164</v>
      </c>
      <c r="C1" s="1"/>
      <c r="D1" s="9"/>
      <c r="E1" s="2" t="s">
        <v>162</v>
      </c>
      <c r="F1" s="2" t="s">
        <v>165</v>
      </c>
      <c r="G1" s="1" t="s">
        <v>125</v>
      </c>
      <c r="H1" s="1"/>
      <c r="I1" s="23"/>
      <c r="J1" s="1"/>
      <c r="K1" s="1"/>
      <c r="L1" s="8"/>
      <c r="M1" s="2" t="s">
        <v>126</v>
      </c>
      <c r="N1" s="2"/>
      <c r="O1" s="9"/>
      <c r="P1" s="1" t="s">
        <v>127</v>
      </c>
      <c r="Q1" s="1"/>
      <c r="R1" s="1" t="s">
        <v>153</v>
      </c>
      <c r="S1" s="8"/>
      <c r="T1" s="1" t="s">
        <v>135</v>
      </c>
      <c r="U1" s="1"/>
      <c r="V1" s="1" t="s">
        <v>177</v>
      </c>
      <c r="W1" s="8"/>
      <c r="X1" s="1" t="s">
        <v>132</v>
      </c>
      <c r="Y1" s="1" t="s">
        <v>133</v>
      </c>
      <c r="Z1" s="1" t="s">
        <v>152</v>
      </c>
      <c r="AA1" s="1" t="s">
        <v>176</v>
      </c>
      <c r="AB1" s="8"/>
      <c r="AC1" s="1" t="s">
        <v>179</v>
      </c>
      <c r="AD1" s="1"/>
      <c r="AE1" s="1" t="s">
        <v>183</v>
      </c>
      <c r="AF1" s="8" t="s">
        <v>181</v>
      </c>
      <c r="AG1" s="41" t="s">
        <v>184</v>
      </c>
      <c r="AH1" s="1"/>
      <c r="AI1" s="1" t="s">
        <v>187</v>
      </c>
      <c r="AJ1" s="8" t="s">
        <v>181</v>
      </c>
      <c r="AK1" s="41" t="s">
        <v>186</v>
      </c>
      <c r="AL1" s="1"/>
      <c r="AM1" s="1" t="s">
        <v>188</v>
      </c>
      <c r="AN1" s="8" t="s">
        <v>181</v>
      </c>
    </row>
    <row r="2" spans="1:40" ht="60" x14ac:dyDescent="0.25">
      <c r="B2" s="2" t="s">
        <v>113</v>
      </c>
      <c r="C2" s="2" t="s">
        <v>163</v>
      </c>
      <c r="D2" s="10" t="s">
        <v>137</v>
      </c>
      <c r="E2" s="2" t="s">
        <v>113</v>
      </c>
      <c r="F2" s="2" t="s">
        <v>113</v>
      </c>
      <c r="G2" s="2" t="s">
        <v>113</v>
      </c>
      <c r="H2" s="2" t="s">
        <v>161</v>
      </c>
      <c r="I2" s="23" t="s">
        <v>137</v>
      </c>
      <c r="J2" s="2" t="s">
        <v>158</v>
      </c>
      <c r="K2" s="2" t="s">
        <v>159</v>
      </c>
      <c r="L2" s="10" t="s">
        <v>137</v>
      </c>
      <c r="M2" s="2" t="s">
        <v>113</v>
      </c>
      <c r="N2" s="2" t="s">
        <v>160</v>
      </c>
      <c r="O2" s="10" t="s">
        <v>137</v>
      </c>
      <c r="P2" s="2" t="s">
        <v>128</v>
      </c>
      <c r="Q2" s="2"/>
      <c r="R2" s="2"/>
      <c r="S2" s="10" t="s">
        <v>137</v>
      </c>
      <c r="T2" s="2" t="s">
        <v>128</v>
      </c>
      <c r="U2" s="2"/>
      <c r="V2" s="2"/>
      <c r="W2" s="10" t="s">
        <v>137</v>
      </c>
      <c r="X2" s="2" t="s">
        <v>134</v>
      </c>
      <c r="Y2" s="2" t="s">
        <v>134</v>
      </c>
      <c r="AB2" s="10" t="s">
        <v>137</v>
      </c>
      <c r="AC2" s="2" t="s">
        <v>182</v>
      </c>
      <c r="AD2" s="2"/>
      <c r="AE2" s="2"/>
      <c r="AF2" s="10" t="s">
        <v>180</v>
      </c>
      <c r="AG2" s="4" t="s">
        <v>185</v>
      </c>
      <c r="AH2" s="2" t="s">
        <v>189</v>
      </c>
      <c r="AI2" s="2"/>
      <c r="AJ2" s="10" t="s">
        <v>180</v>
      </c>
      <c r="AK2" s="4" t="s">
        <v>185</v>
      </c>
      <c r="AL2" s="2"/>
      <c r="AM2" s="2"/>
      <c r="AN2" s="10" t="s">
        <v>180</v>
      </c>
    </row>
    <row r="3" spans="1:40" x14ac:dyDescent="0.25">
      <c r="A3" t="s">
        <v>0</v>
      </c>
      <c r="B3" s="33">
        <v>22097.24</v>
      </c>
      <c r="C3">
        <f>B3/Macro!AH3</f>
        <v>0.1596425294580868</v>
      </c>
      <c r="E3" s="31">
        <v>67424.977123000004</v>
      </c>
      <c r="F3">
        <v>17264.02</v>
      </c>
      <c r="G3">
        <v>1216.8021829500001</v>
      </c>
      <c r="H3">
        <f t="shared" ref="H3:H34" si="0">SUM(F3:G3)/E3</f>
        <v>0.27409460071801528</v>
      </c>
      <c r="J3">
        <f>SUM(F3:G3)/Macro!D3</f>
        <v>6.4888248948246199E-2</v>
      </c>
      <c r="K3">
        <f>SUM(F3:G3)/(Macro!T3+Macro!AB3)</f>
        <v>0.14892239282939959</v>
      </c>
      <c r="L3" s="15" t="s">
        <v>139</v>
      </c>
      <c r="M3" s="31">
        <v>24019.759999999998</v>
      </c>
      <c r="N3">
        <f>M3/(Macro!I3-M3)</f>
        <v>0.16314530999412888</v>
      </c>
      <c r="P3">
        <v>71353.86</v>
      </c>
      <c r="Q3">
        <f>P3/Macro!D3</f>
        <v>0.2505314420139742</v>
      </c>
      <c r="R3">
        <f>P3/Macro!AM3*100</f>
        <v>446120.55544787826</v>
      </c>
      <c r="S3" s="13" t="s">
        <v>139</v>
      </c>
      <c r="T3">
        <v>83528.06</v>
      </c>
      <c r="U3">
        <f>T3/Macro!D3</f>
        <v>0.29327642990063552</v>
      </c>
      <c r="V3">
        <f>T3/Macro!J3*100</f>
        <v>414936.65772132971</v>
      </c>
      <c r="W3" s="13" t="s">
        <v>139</v>
      </c>
      <c r="X3">
        <v>7939.6670000000004</v>
      </c>
      <c r="AA3">
        <f>X3/Macro!J3*100</f>
        <v>39441.343285122835</v>
      </c>
      <c r="AB3" s="13" t="s">
        <v>139</v>
      </c>
      <c r="AC3">
        <v>-190.27357035040041</v>
      </c>
      <c r="AD3" s="67"/>
      <c r="AE3">
        <v>-2371.0282400000001</v>
      </c>
      <c r="AF3" s="13" t="s">
        <v>139</v>
      </c>
      <c r="AG3" s="6">
        <v>36169.884948238898</v>
      </c>
      <c r="AI3">
        <v>35116.765251666089</v>
      </c>
      <c r="AK3">
        <v>36360.158518589298</v>
      </c>
      <c r="AM3">
        <v>37487.79349176235</v>
      </c>
    </row>
    <row r="4" spans="1:40" x14ac:dyDescent="0.25">
      <c r="A4" t="s">
        <v>1</v>
      </c>
      <c r="B4" s="33">
        <v>24342.37</v>
      </c>
      <c r="C4">
        <f>B4/Macro!AH4</f>
        <v>0.16671029202279203</v>
      </c>
      <c r="D4" s="11">
        <f>100*(C4-C3)</f>
        <v>0.70677625647052322</v>
      </c>
      <c r="E4" s="31">
        <v>70218.663994799994</v>
      </c>
      <c r="F4">
        <v>16230.97</v>
      </c>
      <c r="G4">
        <v>1109.0556781800001</v>
      </c>
      <c r="H4">
        <f t="shared" si="0"/>
        <v>0.24694325826911354</v>
      </c>
      <c r="I4" s="24">
        <f>100*(H4-H3)</f>
        <v>-2.7151342448901743</v>
      </c>
      <c r="J4">
        <f>SUM(F4:G4)/Macro!D4</f>
        <v>5.8138061524931596E-2</v>
      </c>
      <c r="K4">
        <f>SUM(F4:G4)/(Macro!T4+Macro!AB4)</f>
        <v>0.1430199574254796</v>
      </c>
      <c r="L4" s="20">
        <f>100*(LN(K4)-LN(K3))</f>
        <v>-4.0441133822276099</v>
      </c>
      <c r="M4" s="31">
        <v>25746.77</v>
      </c>
      <c r="N4">
        <f>M4/(Macro!I4-M4)</f>
        <v>0.16677720686394706</v>
      </c>
      <c r="O4" s="11">
        <f>100*(N4-N3)</f>
        <v>0.36318968698181853</v>
      </c>
      <c r="P4">
        <v>73549.38</v>
      </c>
      <c r="Q4">
        <f>P4/Macro!D4</f>
        <v>0.24659815728769918</v>
      </c>
      <c r="R4">
        <f>P4/Macro!AM4*100</f>
        <v>445858.93280294567</v>
      </c>
      <c r="S4" s="14">
        <f t="shared" ref="S4:S35" si="1">100*(LN(R4)-LN(R3))</f>
        <v>-5.8661136467996755E-2</v>
      </c>
      <c r="T4">
        <v>84678.87</v>
      </c>
      <c r="U4">
        <f>T4/Macro!D4</f>
        <v>0.28391338313395204</v>
      </c>
      <c r="V4">
        <f>T4/Macro!J4*100</f>
        <v>404065.23733424005</v>
      </c>
      <c r="W4" s="14">
        <f>100*(LN(V4)-LN(V3))</f>
        <v>-2.654953310946162</v>
      </c>
      <c r="X4">
        <v>9913.8520000000008</v>
      </c>
      <c r="AA4">
        <f>X4/Macro!J4*100</f>
        <v>47306.287404124916</v>
      </c>
      <c r="AB4" s="28">
        <f t="shared" ref="AB4:AB44" si="2">100*(LN(AA4)-LN(AA3))</f>
        <v>18.182862464757221</v>
      </c>
      <c r="AC4">
        <v>-2294.2854075709038</v>
      </c>
      <c r="AD4" s="67"/>
      <c r="AE4">
        <v>-2371.0282400000001</v>
      </c>
      <c r="AF4" s="13" t="s">
        <v>139</v>
      </c>
      <c r="AG4" s="6">
        <v>35714.458418868897</v>
      </c>
      <c r="AH4">
        <v>-1.2591318164869516</v>
      </c>
      <c r="AI4">
        <v>35116.765251666089</v>
      </c>
      <c r="AJ4">
        <v>0</v>
      </c>
      <c r="AK4">
        <v>38008.743826439801</v>
      </c>
      <c r="AL4">
        <v>4.534043235833682</v>
      </c>
      <c r="AM4">
        <v>37487.79349176235</v>
      </c>
      <c r="AN4">
        <v>0</v>
      </c>
    </row>
    <row r="5" spans="1:40" x14ac:dyDescent="0.25">
      <c r="A5" t="s">
        <v>2</v>
      </c>
      <c r="B5" s="33">
        <v>23470.57</v>
      </c>
      <c r="C5">
        <f>B5/Macro!AH5</f>
        <v>0.15685947817253454</v>
      </c>
      <c r="D5" s="11">
        <f t="shared" ref="D5:D68" si="3">100*(C5-C4)</f>
        <v>-0.98508138502574893</v>
      </c>
      <c r="E5" s="31">
        <v>71846.802582599994</v>
      </c>
      <c r="F5">
        <v>15162.57</v>
      </c>
      <c r="G5">
        <v>1095.1582083400001</v>
      </c>
      <c r="H5">
        <f t="shared" si="0"/>
        <v>0.22628325303201913</v>
      </c>
      <c r="I5" s="24">
        <f t="shared" ref="I5:I68" si="4">100*(H5-H4)</f>
        <v>-2.066000523709441</v>
      </c>
      <c r="J5">
        <f>SUM(F5:G5)/Macro!D5</f>
        <v>5.3631973240767315E-2</v>
      </c>
      <c r="K5">
        <f>SUM(F5:G5)/(Macro!T5+Macro!AB5)</f>
        <v>0.13605590459976735</v>
      </c>
      <c r="L5" s="20">
        <f t="shared" ref="L5:L68" si="5">100*(LN(K5)-LN(K4))</f>
        <v>-4.9918318431630526</v>
      </c>
      <c r="M5" s="31">
        <v>26179.69</v>
      </c>
      <c r="N5">
        <f>M5/(Macro!I5-M5)</f>
        <v>0.16194860502018163</v>
      </c>
      <c r="O5" s="11">
        <f t="shared" ref="O5:O68" si="6">100*(N5-N4)</f>
        <v>-0.48286018437654343</v>
      </c>
      <c r="P5">
        <v>77656.59</v>
      </c>
      <c r="Q5">
        <f>P5/Macro!D5</f>
        <v>0.25617823741897172</v>
      </c>
      <c r="R5">
        <f>P5/Macro!AM5*100</f>
        <v>456218.16951311292</v>
      </c>
      <c r="S5" s="14">
        <f t="shared" si="1"/>
        <v>2.2968529187551212</v>
      </c>
      <c r="T5">
        <v>87160.3</v>
      </c>
      <c r="U5">
        <f>T5/Macro!D5</f>
        <v>0.28752964850644103</v>
      </c>
      <c r="V5">
        <f>T5/Macro!J5*100</f>
        <v>402125.57097809768</v>
      </c>
      <c r="W5" s="14">
        <f t="shared" ref="W5:W68" si="7">100*(LN(V5)-LN(V4))</f>
        <v>-0.48119380147948476</v>
      </c>
      <c r="X5">
        <v>10080.280000000001</v>
      </c>
      <c r="AA5">
        <f>X5/Macro!J5*100</f>
        <v>46506.704894534538</v>
      </c>
      <c r="AB5" s="28">
        <f t="shared" si="2"/>
        <v>-1.7046719276372357</v>
      </c>
      <c r="AC5">
        <v>-2106.4227830273012</v>
      </c>
      <c r="AD5" s="67">
        <v>-8.1882848543461684</v>
      </c>
      <c r="AE5">
        <v>-3045.2752460000002</v>
      </c>
      <c r="AF5">
        <v>28.436903223050603</v>
      </c>
      <c r="AG5">
        <v>35390.079798516097</v>
      </c>
      <c r="AH5">
        <v>-0.90825574490980365</v>
      </c>
      <c r="AI5">
        <v>34671.607129035474</v>
      </c>
      <c r="AJ5">
        <v>-1.2676512755100502</v>
      </c>
      <c r="AK5">
        <v>37496.502581543398</v>
      </c>
      <c r="AL5">
        <v>-1.3476931709068349</v>
      </c>
      <c r="AM5">
        <v>37718.143301846758</v>
      </c>
      <c r="AN5">
        <v>0.61446617319588481</v>
      </c>
    </row>
    <row r="6" spans="1:40" x14ac:dyDescent="0.25">
      <c r="A6" t="s">
        <v>3</v>
      </c>
      <c r="B6" s="33">
        <v>25303.3</v>
      </c>
      <c r="C6">
        <f>B6/Macro!AH6</f>
        <v>0.16328396734746556</v>
      </c>
      <c r="D6" s="11">
        <f t="shared" si="3"/>
        <v>0.64244891749310196</v>
      </c>
      <c r="E6" s="31">
        <v>73409.556299499993</v>
      </c>
      <c r="F6">
        <v>12643.52</v>
      </c>
      <c r="G6">
        <v>1094.95065015</v>
      </c>
      <c r="H6">
        <f t="shared" si="0"/>
        <v>0.18714825892829401</v>
      </c>
      <c r="I6" s="24">
        <f t="shared" si="4"/>
        <v>-3.9134994103725118</v>
      </c>
      <c r="J6">
        <f>SUM(F6:G6)/Macro!D6</f>
        <v>4.4362868763481486E-2</v>
      </c>
      <c r="K6">
        <f>SUM(F6:G6)/(Macro!T6+Macro!AB6)</f>
        <v>0.11499033814731116</v>
      </c>
      <c r="L6" s="20">
        <f t="shared" si="5"/>
        <v>-16.821775578292876</v>
      </c>
      <c r="M6" s="31">
        <v>24799.65</v>
      </c>
      <c r="N6">
        <f>M6/(Macro!I6-M6)</f>
        <v>0.14619646547371418</v>
      </c>
      <c r="O6" s="11">
        <f t="shared" si="6"/>
        <v>-1.5752139546467454</v>
      </c>
      <c r="P6">
        <v>81259.8</v>
      </c>
      <c r="Q6">
        <f>P6/Macro!D6</f>
        <v>0.26239586158794126</v>
      </c>
      <c r="R6">
        <f>P6/Macro!AM6*100</f>
        <v>459336.00177720399</v>
      </c>
      <c r="S6" s="14">
        <f t="shared" si="1"/>
        <v>0.68108352606852662</v>
      </c>
      <c r="T6">
        <v>90702.59</v>
      </c>
      <c r="U6">
        <f>T6/Macro!D6</f>
        <v>0.29288755634776092</v>
      </c>
      <c r="V6">
        <f>T6/Macro!J6*100</f>
        <v>406299.38572704082</v>
      </c>
      <c r="W6" s="14">
        <f t="shared" si="7"/>
        <v>1.0325885661902845</v>
      </c>
      <c r="X6">
        <v>10963.88</v>
      </c>
      <c r="AA6">
        <f>X6/Macro!J6*100</f>
        <v>49112.354004279128</v>
      </c>
      <c r="AB6" s="28">
        <f t="shared" si="2"/>
        <v>5.451411872162204</v>
      </c>
      <c r="AC6">
        <v>-4054.4097727649059</v>
      </c>
      <c r="AD6" s="67">
        <v>92.478442857421228</v>
      </c>
      <c r="AE6">
        <v>-4169.9923280000003</v>
      </c>
      <c r="AF6">
        <v>36.933183083444668</v>
      </c>
      <c r="AG6">
        <v>33447.476120302497</v>
      </c>
      <c r="AH6">
        <v>-5.4891192370101773</v>
      </c>
      <c r="AI6">
        <v>33890.735975808013</v>
      </c>
      <c r="AJ6">
        <v>-2.2521919746071606</v>
      </c>
      <c r="AK6">
        <v>37501.885893067403</v>
      </c>
      <c r="AL6">
        <v>1.4356836380400849E-2</v>
      </c>
      <c r="AM6">
        <v>38061.50507481525</v>
      </c>
      <c r="AN6">
        <v>0.91033583021484599</v>
      </c>
    </row>
    <row r="7" spans="1:40" x14ac:dyDescent="0.25">
      <c r="A7" t="s">
        <v>4</v>
      </c>
      <c r="B7" s="33">
        <v>26427.85</v>
      </c>
      <c r="C7">
        <f>B7/Macro!AH7</f>
        <v>0.16486082692883519</v>
      </c>
      <c r="D7" s="11">
        <f t="shared" si="3"/>
        <v>0.15768595813696329</v>
      </c>
      <c r="E7" s="31">
        <v>78611.362937800004</v>
      </c>
      <c r="F7">
        <v>10982.88</v>
      </c>
      <c r="G7">
        <v>1094.50130053</v>
      </c>
      <c r="H7">
        <f t="shared" si="0"/>
        <v>0.15363404028608479</v>
      </c>
      <c r="I7" s="24">
        <f t="shared" si="4"/>
        <v>-3.3514218642209217</v>
      </c>
      <c r="J7">
        <f>SUM(F7:G7)/Macro!D7</f>
        <v>3.7368366451927301E-2</v>
      </c>
      <c r="K7">
        <f>SUM(F7:G7)/(Macro!T7+Macro!AB7)</f>
        <v>0.10199457234511705</v>
      </c>
      <c r="L7" s="20">
        <f t="shared" si="5"/>
        <v>-11.992850915768916</v>
      </c>
      <c r="M7" s="31">
        <v>27183.87</v>
      </c>
      <c r="N7">
        <f>M7/(Macro!I7-M7)</f>
        <v>0.15514479174948104</v>
      </c>
      <c r="O7" s="11">
        <f t="shared" si="6"/>
        <v>0.89483262757668602</v>
      </c>
      <c r="P7">
        <v>87620.55</v>
      </c>
      <c r="Q7">
        <f>P7/Macro!D7</f>
        <v>0.27110486451030019</v>
      </c>
      <c r="R7">
        <f>P7/Macro!AM7*100</f>
        <v>479064.69793197565</v>
      </c>
      <c r="S7" s="14">
        <f t="shared" si="1"/>
        <v>4.2053684768514898</v>
      </c>
      <c r="T7">
        <v>96095.31</v>
      </c>
      <c r="U7">
        <f>T7/Macro!D7</f>
        <v>0.2973264376635994</v>
      </c>
      <c r="V7">
        <f>T7/Macro!J7*100</f>
        <v>411273.20864481217</v>
      </c>
      <c r="W7" s="14">
        <f t="shared" si="7"/>
        <v>1.2167443759800278</v>
      </c>
      <c r="X7">
        <v>8053.8670000000002</v>
      </c>
      <c r="AA7">
        <f>X7/Macro!J7*100</f>
        <v>34469.317213176873</v>
      </c>
      <c r="AB7" s="28">
        <f t="shared" si="2"/>
        <v>-35.404104001497672</v>
      </c>
      <c r="AC7">
        <v>-6311.5436854698019</v>
      </c>
      <c r="AD7" s="67">
        <v>55.671085045891722</v>
      </c>
      <c r="AE7">
        <v>-4874.2418159999997</v>
      </c>
      <c r="AF7">
        <v>16.888508002070342</v>
      </c>
      <c r="AG7">
        <v>32388.524327046402</v>
      </c>
      <c r="AH7">
        <v>-3.166014049751622</v>
      </c>
      <c r="AI7">
        <v>32865.334037798595</v>
      </c>
      <c r="AJ7">
        <v>-3.0256113019834485</v>
      </c>
      <c r="AK7">
        <v>38700.068012516203</v>
      </c>
      <c r="AL7">
        <v>3.1949916408611765</v>
      </c>
      <c r="AM7">
        <v>37739.601702307147</v>
      </c>
      <c r="AN7">
        <v>-0.84574525330870698</v>
      </c>
    </row>
    <row r="8" spans="1:40" x14ac:dyDescent="0.25">
      <c r="A8" t="s">
        <v>5</v>
      </c>
      <c r="B8" s="33">
        <v>29303.24</v>
      </c>
      <c r="C8">
        <f>B8/Macro!AH8</f>
        <v>0.17500636044935231</v>
      </c>
      <c r="D8" s="11">
        <f t="shared" si="3"/>
        <v>1.0145533520517114</v>
      </c>
      <c r="E8" s="31">
        <v>81685.090400200002</v>
      </c>
      <c r="F8">
        <v>10677.29</v>
      </c>
      <c r="G8">
        <v>1183.2002816700001</v>
      </c>
      <c r="H8">
        <f t="shared" si="0"/>
        <v>0.14519773710920642</v>
      </c>
      <c r="I8" s="24">
        <f t="shared" si="4"/>
        <v>-0.84363031768783792</v>
      </c>
      <c r="J8">
        <f>SUM(F8:G8)/Macro!D8</f>
        <v>3.5394939513772421E-2</v>
      </c>
      <c r="K8">
        <f>SUM(F8:G8)/(Macro!T8+Macro!AB8)</f>
        <v>0.10387537468619724</v>
      </c>
      <c r="L8" s="20">
        <f t="shared" si="5"/>
        <v>1.827226069077259</v>
      </c>
      <c r="M8" s="31">
        <v>27735.360000000001</v>
      </c>
      <c r="N8">
        <f>M8/(Macro!I8-M8)</f>
        <v>0.15244599683712326</v>
      </c>
      <c r="O8" s="11">
        <f t="shared" si="6"/>
        <v>-0.2698794912357777</v>
      </c>
      <c r="P8">
        <v>91541.52</v>
      </c>
      <c r="Q8">
        <f>P8/Macro!D8</f>
        <v>0.27318487570503447</v>
      </c>
      <c r="R8">
        <f>P8/Macro!AM8*100</f>
        <v>481865.44207288191</v>
      </c>
      <c r="S8" s="14">
        <f t="shared" si="1"/>
        <v>0.58292522112033396</v>
      </c>
      <c r="T8">
        <v>100578.9</v>
      </c>
      <c r="U8">
        <f>T8/Macro!D8</f>
        <v>0.30015488376257121</v>
      </c>
      <c r="V8">
        <f>T8/Macro!J8*100</f>
        <v>413308.37473947275</v>
      </c>
      <c r="W8" s="14">
        <f t="shared" si="7"/>
        <v>0.49362495310791843</v>
      </c>
      <c r="X8">
        <v>11888.77</v>
      </c>
      <c r="AA8">
        <f>X8/Macro!J8*100</f>
        <v>48854.463573884808</v>
      </c>
      <c r="AB8" s="28">
        <f t="shared" si="2"/>
        <v>34.877617518685256</v>
      </c>
      <c r="AC8">
        <v>-5819.0445520081994</v>
      </c>
      <c r="AD8" s="67">
        <v>-7.8031486115736692</v>
      </c>
      <c r="AE8">
        <v>-5627.3745706666696</v>
      </c>
      <c r="AF8">
        <v>15.451280077949047</v>
      </c>
      <c r="AG8">
        <v>32213.3567285674</v>
      </c>
      <c r="AH8">
        <v>-0.54083229204958272</v>
      </c>
      <c r="AI8">
        <v>32302.204728261473</v>
      </c>
      <c r="AJ8">
        <v>-1.7134446553607641</v>
      </c>
      <c r="AK8">
        <v>38032.401280575599</v>
      </c>
      <c r="AL8">
        <v>-1.7252340014613681</v>
      </c>
      <c r="AM8">
        <v>37929.854988002546</v>
      </c>
      <c r="AN8">
        <v>0.50412107471650325</v>
      </c>
    </row>
    <row r="9" spans="1:40" x14ac:dyDescent="0.25">
      <c r="A9" t="s">
        <v>6</v>
      </c>
      <c r="B9" s="33">
        <v>29622.01</v>
      </c>
      <c r="C9">
        <f>B9/Macro!AH9</f>
        <v>0.17020133187007658</v>
      </c>
      <c r="D9" s="11">
        <f t="shared" si="3"/>
        <v>-0.48050285792757275</v>
      </c>
      <c r="E9" s="31">
        <v>87379.823501899999</v>
      </c>
      <c r="F9">
        <v>16350.33</v>
      </c>
      <c r="G9">
        <v>1187.70539824</v>
      </c>
      <c r="H9">
        <f t="shared" si="0"/>
        <v>0.20071035503818169</v>
      </c>
      <c r="I9" s="24">
        <f t="shared" si="4"/>
        <v>5.5512617928975274</v>
      </c>
      <c r="J9">
        <f>SUM(F9:G9)/Macro!D9</f>
        <v>5.00132187660123E-2</v>
      </c>
      <c r="K9">
        <f>SUM(F9:G9)/(Macro!T9+Macro!AB9)</f>
        <v>0.15557972267726455</v>
      </c>
      <c r="L9" s="20">
        <f t="shared" si="5"/>
        <v>40.396642601168949</v>
      </c>
      <c r="M9" s="31">
        <v>27111.1</v>
      </c>
      <c r="N9">
        <f>M9/(Macro!I9-M9)</f>
        <v>0.14438931019221479</v>
      </c>
      <c r="O9" s="11">
        <f t="shared" si="6"/>
        <v>-0.80566866449084673</v>
      </c>
      <c r="P9">
        <v>95808.9</v>
      </c>
      <c r="Q9">
        <f>P9/Macro!D9</f>
        <v>0.27321825772525576</v>
      </c>
      <c r="R9">
        <f>P9/Macro!AM9*100</f>
        <v>485956.00934287906</v>
      </c>
      <c r="S9" s="14">
        <f t="shared" si="1"/>
        <v>0.84531947956314468</v>
      </c>
      <c r="T9">
        <v>103619.9</v>
      </c>
      <c r="U9">
        <f>T9/Macro!D9</f>
        <v>0.29549288785974198</v>
      </c>
      <c r="V9">
        <f>T9/Macro!J9*100</f>
        <v>410434.62631204183</v>
      </c>
      <c r="W9" s="14">
        <f t="shared" si="7"/>
        <v>-0.69773220101811972</v>
      </c>
      <c r="X9">
        <v>11301.94</v>
      </c>
      <c r="AA9">
        <f>X9/Macro!J9*100</f>
        <v>44766.570132774868</v>
      </c>
      <c r="AB9" s="28">
        <f t="shared" si="2"/>
        <v>-8.7384088892619616</v>
      </c>
      <c r="AC9">
        <v>-5042.5727372394977</v>
      </c>
      <c r="AD9" s="67">
        <v>-13.343630691068261</v>
      </c>
      <c r="AE9">
        <v>-5937.4107629999999</v>
      </c>
      <c r="AF9">
        <v>5.5094287476335628</v>
      </c>
      <c r="AG9">
        <v>32201.542342375302</v>
      </c>
      <c r="AH9">
        <v>-3.6675427188936231E-2</v>
      </c>
      <c r="AI9">
        <v>32019.86553333604</v>
      </c>
      <c r="AJ9">
        <v>-0.87405549342708444</v>
      </c>
      <c r="AK9">
        <v>37244.115079614799</v>
      </c>
      <c r="AL9">
        <v>-2.0726700771413125</v>
      </c>
      <c r="AM9">
        <v>37957.260970534531</v>
      </c>
      <c r="AN9">
        <v>7.225438257186638E-2</v>
      </c>
    </row>
    <row r="10" spans="1:40" x14ac:dyDescent="0.25">
      <c r="A10" t="s">
        <v>7</v>
      </c>
      <c r="B10" s="33">
        <v>30534.37</v>
      </c>
      <c r="C10">
        <f>B10/Macro!AH10</f>
        <v>0.168788632582102</v>
      </c>
      <c r="D10" s="11">
        <f t="shared" si="3"/>
        <v>-0.14126992879745781</v>
      </c>
      <c r="E10" s="31">
        <v>89619.723160099995</v>
      </c>
      <c r="F10">
        <v>15681.63</v>
      </c>
      <c r="G10">
        <v>1107.8094740500001</v>
      </c>
      <c r="H10">
        <f t="shared" si="0"/>
        <v>0.18734089865527392</v>
      </c>
      <c r="I10" s="24">
        <f t="shared" si="4"/>
        <v>-1.3369456382907763</v>
      </c>
      <c r="J10">
        <f>SUM(F10:G10)/Macro!D10</f>
        <v>4.6634093393653216E-2</v>
      </c>
      <c r="K10">
        <f>SUM(F10:G10)/(Macro!T10+Macro!AB10)</f>
        <v>0.15090410190681203</v>
      </c>
      <c r="L10" s="20">
        <f t="shared" si="5"/>
        <v>-3.0513737916053607</v>
      </c>
      <c r="M10" s="31">
        <v>28350.5</v>
      </c>
      <c r="N10">
        <f>M10/(Macro!I10-M10)</f>
        <v>0.1480169472499876</v>
      </c>
      <c r="O10" s="11">
        <f t="shared" si="6"/>
        <v>0.36276370577728034</v>
      </c>
      <c r="P10">
        <v>101548</v>
      </c>
      <c r="Q10">
        <f>P10/Macro!D10</f>
        <v>0.28205819040344421</v>
      </c>
      <c r="R10">
        <f>P10/Macro!AM10*100</f>
        <v>495000.42164824979</v>
      </c>
      <c r="S10" s="14">
        <f t="shared" si="1"/>
        <v>1.8440510334670535</v>
      </c>
      <c r="T10">
        <v>112292.2</v>
      </c>
      <c r="U10">
        <f>T10/Macro!D10</f>
        <v>0.3119011179779182</v>
      </c>
      <c r="V10">
        <f>T10/Macro!J10*100</f>
        <v>434580.09822999191</v>
      </c>
      <c r="W10" s="14">
        <f t="shared" si="7"/>
        <v>5.7163611066778586</v>
      </c>
      <c r="X10">
        <v>10562.95</v>
      </c>
      <c r="AA10">
        <f>X10/Macro!J10*100</f>
        <v>40879.489836324283</v>
      </c>
      <c r="AB10" s="28">
        <f t="shared" si="2"/>
        <v>-9.0833192204328839</v>
      </c>
      <c r="AC10">
        <v>-6110.5621012629999</v>
      </c>
      <c r="AD10" s="67">
        <v>21.179453816032836</v>
      </c>
      <c r="AE10">
        <v>-5640.49288766667</v>
      </c>
      <c r="AF10">
        <v>-5.0007972698069825</v>
      </c>
      <c r="AG10">
        <v>31903.654183623199</v>
      </c>
      <c r="AH10">
        <v>-0.92507419546827041</v>
      </c>
      <c r="AI10">
        <v>31682.558638709001</v>
      </c>
      <c r="AJ10">
        <v>-1.0534300785113158</v>
      </c>
      <c r="AK10">
        <v>38014.216284886199</v>
      </c>
      <c r="AL10">
        <v>2.0677124523570889</v>
      </c>
      <c r="AM10">
        <v>37322.816819191641</v>
      </c>
      <c r="AN10">
        <v>-1.6714697929215612</v>
      </c>
    </row>
    <row r="11" spans="1:40" x14ac:dyDescent="0.25">
      <c r="A11" t="s">
        <v>8</v>
      </c>
      <c r="B11" s="33">
        <v>32712.52</v>
      </c>
      <c r="C11">
        <f>B11/Macro!AH11</f>
        <v>0.17557358923990168</v>
      </c>
      <c r="D11" s="11">
        <f t="shared" si="3"/>
        <v>0.67849566577996845</v>
      </c>
      <c r="E11" s="31">
        <v>91603.003730700002</v>
      </c>
      <c r="F11">
        <v>13315.46</v>
      </c>
      <c r="G11">
        <v>1018.74598139</v>
      </c>
      <c r="H11">
        <f t="shared" si="0"/>
        <v>0.15648183353823808</v>
      </c>
      <c r="I11" s="24">
        <f t="shared" si="4"/>
        <v>-3.0859065117035844</v>
      </c>
      <c r="J11">
        <f>SUM(F11:G11)/Macro!D11</f>
        <v>3.8801081621831587E-2</v>
      </c>
      <c r="K11">
        <f>SUM(F11:G11)/(Macro!T11+Macro!AB11)</f>
        <v>0.12962747315418702</v>
      </c>
      <c r="L11" s="20">
        <f t="shared" si="5"/>
        <v>-15.197980268497924</v>
      </c>
      <c r="M11" s="31">
        <v>30468.5</v>
      </c>
      <c r="N11">
        <f>M11/(Macro!I11-M11)</f>
        <v>0.15327942045754675</v>
      </c>
      <c r="O11" s="11">
        <f t="shared" si="6"/>
        <v>0.5262473207559154</v>
      </c>
      <c r="P11">
        <v>106332.2</v>
      </c>
      <c r="Q11">
        <f>P11/Macro!D11</f>
        <v>0.28782929285273451</v>
      </c>
      <c r="R11">
        <f>P11/Macro!AM11*100</f>
        <v>502550.98544366821</v>
      </c>
      <c r="S11" s="14">
        <f t="shared" si="1"/>
        <v>1.5138483972666705</v>
      </c>
      <c r="T11">
        <v>118405</v>
      </c>
      <c r="U11">
        <f>T11/Macro!D11</f>
        <v>0.32050900310750674</v>
      </c>
      <c r="V11">
        <f>T11/Macro!J11*100</f>
        <v>438404.16325693793</v>
      </c>
      <c r="W11" s="14">
        <f t="shared" si="7"/>
        <v>0.87609585993781991</v>
      </c>
      <c r="X11">
        <v>14015</v>
      </c>
      <c r="AA11">
        <f>X11/Macro!J11*100</f>
        <v>51891.679811207163</v>
      </c>
      <c r="AB11" s="28">
        <f t="shared" si="2"/>
        <v>23.852999912211281</v>
      </c>
      <c r="AC11">
        <v>-5928.2941835593956</v>
      </c>
      <c r="AD11" s="67">
        <v>-2.9828338978165552</v>
      </c>
      <c r="AE11">
        <v>-6744.7832373333304</v>
      </c>
      <c r="AF11">
        <v>19.577905187705635</v>
      </c>
      <c r="AG11">
        <v>31309.483309426701</v>
      </c>
      <c r="AH11">
        <v>-1.8623912821293609</v>
      </c>
      <c r="AI11">
        <v>30995.578449674402</v>
      </c>
      <c r="AJ11">
        <v>-2.168322946604643</v>
      </c>
      <c r="AK11">
        <v>37237.777492986097</v>
      </c>
      <c r="AL11">
        <v>-2.042495854922572</v>
      </c>
      <c r="AM11">
        <v>37742.128421772686</v>
      </c>
      <c r="AN11">
        <v>1.1234725519576332</v>
      </c>
    </row>
    <row r="12" spans="1:40" x14ac:dyDescent="0.25">
      <c r="A12" t="s">
        <v>9</v>
      </c>
      <c r="B12" s="33">
        <v>33549.519999999997</v>
      </c>
      <c r="C12">
        <f>B12/Macro!AH12</f>
        <v>0.17509730956916572</v>
      </c>
      <c r="D12" s="11">
        <f t="shared" si="3"/>
        <v>-4.7627967073596289E-2</v>
      </c>
      <c r="E12" s="31">
        <v>96582.950351099993</v>
      </c>
      <c r="F12">
        <v>12603.13</v>
      </c>
      <c r="G12">
        <v>1107.8520299500001</v>
      </c>
      <c r="H12">
        <f t="shared" si="0"/>
        <v>0.14196068747234997</v>
      </c>
      <c r="I12" s="24">
        <f t="shared" si="4"/>
        <v>-1.4521146065888113</v>
      </c>
      <c r="J12">
        <f>SUM(F12:G12)/Macro!D12</f>
        <v>3.6299519826828476E-2</v>
      </c>
      <c r="K12">
        <f>SUM(F12:G12)/(Macro!T12+Macro!AB12)</f>
        <v>0.122356119419854</v>
      </c>
      <c r="L12" s="20">
        <f t="shared" si="5"/>
        <v>-5.7728941337672257</v>
      </c>
      <c r="M12" s="31">
        <v>27628.33</v>
      </c>
      <c r="N12">
        <f>M12/(Macro!I12-M12)</f>
        <v>0.13163012491038917</v>
      </c>
      <c r="O12" s="11">
        <f t="shared" si="6"/>
        <v>-2.1649295547157581</v>
      </c>
      <c r="P12">
        <v>110381.5</v>
      </c>
      <c r="Q12">
        <f>P12/Macro!D12</f>
        <v>0.29223256503529088</v>
      </c>
      <c r="R12">
        <f>P12/Macro!AM12*100</f>
        <v>506114.97613203747</v>
      </c>
      <c r="S12" s="14">
        <f t="shared" si="1"/>
        <v>0.70667706773956951</v>
      </c>
      <c r="T12">
        <v>124696.1</v>
      </c>
      <c r="U12">
        <f>T12/Macro!D12</f>
        <v>0.3301301500060892</v>
      </c>
      <c r="V12">
        <f>T12/Macro!J12*100</f>
        <v>445079.22053115082</v>
      </c>
      <c r="W12" s="14">
        <f t="shared" si="7"/>
        <v>1.5111057918460347</v>
      </c>
      <c r="X12">
        <v>13202.36</v>
      </c>
      <c r="AA12">
        <f>X12/Macro!J12*100</f>
        <v>47123.335035912467</v>
      </c>
      <c r="AB12" s="28">
        <f t="shared" si="2"/>
        <v>-9.639015105661386</v>
      </c>
      <c r="AC12">
        <v>-7298.3346835454031</v>
      </c>
      <c r="AD12" s="67">
        <v>23.11019759757307</v>
      </c>
      <c r="AE12">
        <v>-8122.6365640000004</v>
      </c>
      <c r="AF12">
        <v>20.428430064884171</v>
      </c>
      <c r="AG12">
        <v>30122.678048955499</v>
      </c>
      <c r="AH12">
        <v>-3.7905616286994999</v>
      </c>
      <c r="AI12">
        <v>30498.884276660476</v>
      </c>
      <c r="AJ12">
        <v>-1.6024678288239644</v>
      </c>
      <c r="AK12">
        <v>37421.012732500902</v>
      </c>
      <c r="AL12">
        <v>0.49206814114864333</v>
      </c>
      <c r="AM12">
        <v>38621.134634322785</v>
      </c>
      <c r="AN12">
        <v>2.3289789137674011</v>
      </c>
    </row>
    <row r="13" spans="1:40" x14ac:dyDescent="0.25">
      <c r="A13" t="s">
        <v>10</v>
      </c>
      <c r="B13" s="33">
        <v>36788.71</v>
      </c>
      <c r="C13">
        <f>B13/Macro!AH13</f>
        <v>0.18572464938762734</v>
      </c>
      <c r="D13" s="11">
        <f t="shared" si="3"/>
        <v>1.0627339818461619</v>
      </c>
      <c r="E13" s="31">
        <v>96865.516568999999</v>
      </c>
      <c r="F13">
        <v>8529.0830000000005</v>
      </c>
      <c r="G13">
        <v>1156.4543396199999</v>
      </c>
      <c r="H13">
        <f t="shared" si="0"/>
        <v>9.9989528602995925E-2</v>
      </c>
      <c r="I13" s="24">
        <f t="shared" si="4"/>
        <v>-4.1971158869354044</v>
      </c>
      <c r="J13">
        <f>SUM(F13:G13)/Macro!D13</f>
        <v>2.5046190887726371E-2</v>
      </c>
      <c r="K13">
        <f>SUM(F13:G13)/(Macro!T13+Macro!AB13)</f>
        <v>8.814248841625337E-2</v>
      </c>
      <c r="L13" s="20">
        <f t="shared" si="5"/>
        <v>-32.798111277210218</v>
      </c>
      <c r="M13" s="31">
        <v>29361.48</v>
      </c>
      <c r="N13">
        <f>M13/(Macro!I13-M13)</f>
        <v>0.13586891938566653</v>
      </c>
      <c r="O13" s="11">
        <f t="shared" si="6"/>
        <v>0.42387944752773632</v>
      </c>
      <c r="P13">
        <v>121951.5</v>
      </c>
      <c r="Q13">
        <f>P13/Macro!D13</f>
        <v>0.31535891514764408</v>
      </c>
      <c r="R13">
        <f>P13/Macro!AM13*100</f>
        <v>541752.40420495975</v>
      </c>
      <c r="S13" s="14">
        <f t="shared" si="1"/>
        <v>6.8045209223072334</v>
      </c>
      <c r="T13">
        <v>132622.1</v>
      </c>
      <c r="U13">
        <f>T13/Macro!D13</f>
        <v>0.34295241617038225</v>
      </c>
      <c r="V13">
        <f>T13/Macro!J13*100</f>
        <v>455342.73839601083</v>
      </c>
      <c r="W13" s="14">
        <f t="shared" si="7"/>
        <v>2.2798116597201101</v>
      </c>
      <c r="X13">
        <v>16036.76</v>
      </c>
      <c r="AA13">
        <f>X13/Macro!J13*100</f>
        <v>55060.372391928729</v>
      </c>
      <c r="AB13" s="28">
        <f t="shared" si="2"/>
        <v>15.56619487345845</v>
      </c>
      <c r="AC13">
        <v>-10532.5994202281</v>
      </c>
      <c r="AD13" s="67">
        <v>44.315105800431006</v>
      </c>
      <c r="AE13">
        <v>-8602.2060506666694</v>
      </c>
      <c r="AF13">
        <v>5.9041110960466821</v>
      </c>
      <c r="AG13">
        <v>29512.303093316099</v>
      </c>
      <c r="AH13">
        <v>-2.0262971129174363</v>
      </c>
      <c r="AI13">
        <v>29982.22541918141</v>
      </c>
      <c r="AJ13">
        <v>-1.6940254364466809</v>
      </c>
      <c r="AK13">
        <v>40044.902513544199</v>
      </c>
      <c r="AL13">
        <v>7.0118085787785116</v>
      </c>
      <c r="AM13">
        <v>38583.758054473248</v>
      </c>
      <c r="AN13">
        <v>-9.6777529203712714E-2</v>
      </c>
    </row>
    <row r="14" spans="1:40" x14ac:dyDescent="0.25">
      <c r="A14" t="s">
        <v>11</v>
      </c>
      <c r="B14" s="33">
        <v>37292.230000000003</v>
      </c>
      <c r="C14">
        <f>B14/Macro!AH14</f>
        <v>0.18440229833904459</v>
      </c>
      <c r="D14" s="11">
        <f t="shared" si="3"/>
        <v>-0.13223510485827483</v>
      </c>
      <c r="E14" s="31">
        <v>103176.529349</v>
      </c>
      <c r="F14">
        <v>9386.768</v>
      </c>
      <c r="G14">
        <v>1200.2845369700001</v>
      </c>
      <c r="H14">
        <f t="shared" si="0"/>
        <v>0.10261105508946461</v>
      </c>
      <c r="I14" s="24">
        <f t="shared" si="4"/>
        <v>0.26215264864686838</v>
      </c>
      <c r="J14">
        <f>SUM(F14:G14)/Macro!D14</f>
        <v>2.6399191438620379E-2</v>
      </c>
      <c r="K14">
        <f>SUM(F14:G14)/(Macro!T14+Macro!AB14)</f>
        <v>0.10104656247704584</v>
      </c>
      <c r="L14" s="20">
        <f t="shared" si="5"/>
        <v>13.662673367355582</v>
      </c>
      <c r="M14" s="31">
        <v>31572.68</v>
      </c>
      <c r="N14">
        <f>M14/(Macro!I14-M14)</f>
        <v>0.14527909255623117</v>
      </c>
      <c r="O14" s="11">
        <f t="shared" si="6"/>
        <v>0.94101731705646396</v>
      </c>
      <c r="P14">
        <v>131758.20000000001</v>
      </c>
      <c r="Q14">
        <f>P14/Macro!D14</f>
        <v>0.32854375032727656</v>
      </c>
      <c r="R14">
        <f>P14/Macro!AM14*100</f>
        <v>576491.88345569081</v>
      </c>
      <c r="S14" s="14">
        <f t="shared" si="1"/>
        <v>6.2152182352491536</v>
      </c>
      <c r="T14">
        <v>139444.9</v>
      </c>
      <c r="U14">
        <f>T14/Macro!D14</f>
        <v>0.34771080972578589</v>
      </c>
      <c r="V14">
        <f>T14/Macro!J14*100</f>
        <v>471592.20086983766</v>
      </c>
      <c r="W14" s="14">
        <f t="shared" si="7"/>
        <v>3.5064224346086803</v>
      </c>
      <c r="X14">
        <v>17855.45</v>
      </c>
      <c r="AA14">
        <f>X14/Macro!J14*100</f>
        <v>60385.793693576059</v>
      </c>
      <c r="AB14" s="28">
        <f t="shared" si="2"/>
        <v>9.2323610451595428</v>
      </c>
      <c r="AC14">
        <v>-9755.9609249300011</v>
      </c>
      <c r="AD14" s="67">
        <v>-7.3736640340327257</v>
      </c>
      <c r="AE14">
        <v>-10175.9490276667</v>
      </c>
      <c r="AF14">
        <v>18.294644045152417</v>
      </c>
      <c r="AG14">
        <v>29821.758947064602</v>
      </c>
      <c r="AH14">
        <v>1.0485655855797571</v>
      </c>
      <c r="AI14">
        <v>29915.510666148464</v>
      </c>
      <c r="AJ14">
        <v>-0.2225143467511399</v>
      </c>
      <c r="AK14">
        <v>39577.719871994603</v>
      </c>
      <c r="AL14">
        <v>-1.1666469693404378</v>
      </c>
      <c r="AM14">
        <v>40091.173030610131</v>
      </c>
      <c r="AN14">
        <v>3.9068640592466055</v>
      </c>
    </row>
    <row r="15" spans="1:40" x14ac:dyDescent="0.25">
      <c r="A15" t="s">
        <v>12</v>
      </c>
      <c r="B15" s="33">
        <v>36767.08</v>
      </c>
      <c r="C15">
        <f>B15/Macro!AH15</f>
        <v>0.17497384939727501</v>
      </c>
      <c r="D15" s="11">
        <f t="shared" si="3"/>
        <v>-0.94284489417695849</v>
      </c>
      <c r="E15" s="31">
        <v>109473.764751</v>
      </c>
      <c r="F15">
        <v>12826.01</v>
      </c>
      <c r="G15">
        <v>1285.7208503100001</v>
      </c>
      <c r="H15">
        <f t="shared" si="0"/>
        <v>0.12890513889247693</v>
      </c>
      <c r="I15" s="24">
        <f t="shared" si="4"/>
        <v>2.629408380301232</v>
      </c>
      <c r="J15">
        <f>SUM(F15:G15)/Macro!D15</f>
        <v>3.3882276173453095E-2</v>
      </c>
      <c r="K15">
        <f>SUM(F15:G15)/(Macro!T15+Macro!AB15)</f>
        <v>0.13631098323426</v>
      </c>
      <c r="L15" s="20">
        <f t="shared" si="5"/>
        <v>29.93574915476276</v>
      </c>
      <c r="M15" s="31">
        <v>29583.48</v>
      </c>
      <c r="N15">
        <f>M15/(Macro!I15-M15)</f>
        <v>0.1306751301915389</v>
      </c>
      <c r="O15" s="11">
        <f t="shared" si="6"/>
        <v>-1.4603962364692276</v>
      </c>
      <c r="P15">
        <v>139071</v>
      </c>
      <c r="Q15">
        <f>P15/Macro!D15</f>
        <v>0.33390957351023909</v>
      </c>
      <c r="R15">
        <f>P15/Macro!AM15*100</f>
        <v>601921.18252186151</v>
      </c>
      <c r="S15" s="14">
        <f t="shared" si="1"/>
        <v>4.3165250085239748</v>
      </c>
      <c r="T15">
        <v>145819.6</v>
      </c>
      <c r="U15">
        <f>T15/Macro!D15</f>
        <v>0.35011296708468093</v>
      </c>
      <c r="V15">
        <f>T15/Macro!J15*100</f>
        <v>481120.99578627432</v>
      </c>
      <c r="W15" s="14">
        <f t="shared" si="7"/>
        <v>2.0004158032753239</v>
      </c>
      <c r="X15">
        <v>15277.33</v>
      </c>
      <c r="AA15">
        <f>X15/Macro!J15*100</f>
        <v>50406.421513675268</v>
      </c>
      <c r="AB15" s="28">
        <f t="shared" si="2"/>
        <v>-18.063529558043534</v>
      </c>
      <c r="AC15">
        <v>-10258.724338709704</v>
      </c>
      <c r="AD15" s="67">
        <v>5.1533971655724979</v>
      </c>
      <c r="AE15">
        <v>-9854.7152569999998</v>
      </c>
      <c r="AF15">
        <v>-3.1567942193236185</v>
      </c>
      <c r="AG15">
        <v>29981.378221053499</v>
      </c>
      <c r="AH15">
        <v>0.5352443303972485</v>
      </c>
      <c r="AI15">
        <v>30428.728957774132</v>
      </c>
      <c r="AJ15">
        <v>1.7155591871824909</v>
      </c>
      <c r="AK15">
        <v>40240.102559763203</v>
      </c>
      <c r="AL15">
        <v>1.6736251858644993</v>
      </c>
      <c r="AM15">
        <v>40283.611682407165</v>
      </c>
      <c r="AN15">
        <v>0.48000254731909398</v>
      </c>
    </row>
    <row r="16" spans="1:40" x14ac:dyDescent="0.25">
      <c r="A16" t="s">
        <v>13</v>
      </c>
      <c r="B16" s="33">
        <v>36589.339999999997</v>
      </c>
      <c r="C16">
        <f>B16/Macro!AH16</f>
        <v>0.16992137685702474</v>
      </c>
      <c r="D16" s="11">
        <f t="shared" si="3"/>
        <v>-0.50524725402502635</v>
      </c>
      <c r="E16" s="31">
        <v>112722.24385</v>
      </c>
      <c r="F16">
        <v>11875.9</v>
      </c>
      <c r="G16">
        <v>1292.7351825200001</v>
      </c>
      <c r="H16">
        <f t="shared" si="0"/>
        <v>0.11682374953468423</v>
      </c>
      <c r="I16" s="24">
        <f t="shared" si="4"/>
        <v>-1.2081389357792696</v>
      </c>
      <c r="J16">
        <f>SUM(F16:G16)/Macro!D16</f>
        <v>3.0571126867121372E-2</v>
      </c>
      <c r="K16">
        <f>SUM(F16:G16)/(Macro!T16+Macro!AB16)</f>
        <v>0.12479516292829931</v>
      </c>
      <c r="L16" s="20">
        <f t="shared" si="5"/>
        <v>-8.8265220181662052</v>
      </c>
      <c r="M16" s="31">
        <v>36732.730000000003</v>
      </c>
      <c r="N16">
        <f>M16/(Macro!I16-M16)</f>
        <v>0.15850613482756157</v>
      </c>
      <c r="O16" s="11">
        <f t="shared" si="6"/>
        <v>2.7831004636022669</v>
      </c>
      <c r="P16">
        <v>147401.79999999999</v>
      </c>
      <c r="Q16">
        <f>P16/Macro!D16</f>
        <v>0.34219484903216218</v>
      </c>
      <c r="R16">
        <f>P16/Macro!AM16*100</f>
        <v>611409.57636553387</v>
      </c>
      <c r="S16" s="14">
        <f t="shared" si="1"/>
        <v>1.5640561652226381</v>
      </c>
      <c r="T16">
        <v>156700.79999999999</v>
      </c>
      <c r="U16">
        <f>T16/Macro!D16</f>
        <v>0.36378257659824398</v>
      </c>
      <c r="V16">
        <f>T16/Macro!J16*100</f>
        <v>506177.15657265444</v>
      </c>
      <c r="W16" s="14">
        <f t="shared" si="7"/>
        <v>5.076793085283704</v>
      </c>
      <c r="X16">
        <v>13899.6</v>
      </c>
      <c r="AA16">
        <f>X16/Macro!J16*100</f>
        <v>44898.6859384079</v>
      </c>
      <c r="AB16" s="28">
        <f t="shared" si="2"/>
        <v>-11.571005003208334</v>
      </c>
      <c r="AC16">
        <v>-9961.2680555199986</v>
      </c>
      <c r="AD16" s="67">
        <v>-2.8995445570878675</v>
      </c>
      <c r="AE16">
        <v>-9582.3432786666708</v>
      </c>
      <c r="AF16">
        <v>-2.7638746653776507</v>
      </c>
      <c r="AG16">
        <v>30928.915799516799</v>
      </c>
      <c r="AH16">
        <v>3.1604203498487622</v>
      </c>
      <c r="AI16">
        <v>31091.731424487036</v>
      </c>
      <c r="AJ16">
        <v>2.1788700659595426</v>
      </c>
      <c r="AK16">
        <v>40890.183855036797</v>
      </c>
      <c r="AL16">
        <v>1.6155060596779445</v>
      </c>
      <c r="AM16">
        <v>40674.439666030128</v>
      </c>
      <c r="AN16">
        <v>0.97019102136178914</v>
      </c>
    </row>
    <row r="17" spans="1:42" x14ac:dyDescent="0.25">
      <c r="A17" t="s">
        <v>14</v>
      </c>
      <c r="B17" s="33">
        <v>38061.43</v>
      </c>
      <c r="C17">
        <f>B17/Macro!AH17</f>
        <v>0.17278580540309876</v>
      </c>
      <c r="D17" s="11">
        <f t="shared" si="3"/>
        <v>0.28644285460740215</v>
      </c>
      <c r="E17" s="31">
        <v>119218.727778</v>
      </c>
      <c r="F17">
        <v>11885.81</v>
      </c>
      <c r="G17">
        <v>1429.3474394</v>
      </c>
      <c r="H17">
        <f t="shared" si="0"/>
        <v>0.11168679357319151</v>
      </c>
      <c r="I17" s="24">
        <f t="shared" si="4"/>
        <v>-0.51369559614927174</v>
      </c>
      <c r="J17">
        <f>SUM(F17:G17)/Macro!D17</f>
        <v>2.9766647976160136E-2</v>
      </c>
      <c r="K17">
        <f>SUM(F17:G17)/(Macro!T17+Macro!AB17)</f>
        <v>0.12233248906140899</v>
      </c>
      <c r="L17" s="20">
        <f t="shared" si="5"/>
        <v>-1.9931038639578791</v>
      </c>
      <c r="M17" s="31">
        <v>40038.199999999997</v>
      </c>
      <c r="N17">
        <f>M17/(Macro!I17-M17)</f>
        <v>0.17205723351846217</v>
      </c>
      <c r="O17" s="11">
        <f t="shared" si="6"/>
        <v>1.3551098690900598</v>
      </c>
      <c r="P17">
        <v>154487.6</v>
      </c>
      <c r="Q17">
        <f>P17/Macro!D17</f>
        <v>0.34536414810045651</v>
      </c>
      <c r="R17">
        <f>P17/Macro!AM17*100</f>
        <v>629448.40818258969</v>
      </c>
      <c r="S17" s="14">
        <f t="shared" si="1"/>
        <v>2.9076820960931116</v>
      </c>
      <c r="T17">
        <v>166546.4</v>
      </c>
      <c r="U17">
        <f>T17/Macro!D17</f>
        <v>0.37232215113185696</v>
      </c>
      <c r="V17">
        <f>T17/Macro!J17*100</f>
        <v>527069.73238933634</v>
      </c>
      <c r="W17" s="14">
        <f t="shared" si="7"/>
        <v>4.0446139495969646</v>
      </c>
      <c r="X17">
        <v>14550.49</v>
      </c>
      <c r="AA17">
        <f>X17/Macro!J17*100</f>
        <v>46047.965434459795</v>
      </c>
      <c r="AB17" s="28">
        <f t="shared" si="2"/>
        <v>2.5275052148396426</v>
      </c>
      <c r="AC17">
        <v>-8811.7122449404014</v>
      </c>
      <c r="AD17" s="67">
        <v>-11.540255760335405</v>
      </c>
      <c r="AE17">
        <v>-9668.1449346666705</v>
      </c>
      <c r="AF17">
        <v>0.89541413310689144</v>
      </c>
      <c r="AG17">
        <v>32306.184412270701</v>
      </c>
      <c r="AH17">
        <v>4.4530129076668725</v>
      </c>
      <c r="AI17">
        <v>31754.742202900117</v>
      </c>
      <c r="AJ17">
        <v>2.132434406309426</v>
      </c>
      <c r="AK17">
        <v>41117.896657211102</v>
      </c>
      <c r="AL17">
        <v>0.55688867279635701</v>
      </c>
      <c r="AM17">
        <v>41422.945926007626</v>
      </c>
      <c r="AN17">
        <v>1.840237422133743</v>
      </c>
    </row>
    <row r="18" spans="1:42" x14ac:dyDescent="0.25">
      <c r="A18" s="58" t="s">
        <v>15</v>
      </c>
      <c r="B18" s="59">
        <v>39021.21</v>
      </c>
      <c r="C18" s="58">
        <f>B18/Macro!AH18</f>
        <v>0.1729916610142441</v>
      </c>
      <c r="D18" s="63">
        <f t="shared" si="3"/>
        <v>2.0585561114533357E-2</v>
      </c>
      <c r="E18" s="61">
        <v>123149.26362100001</v>
      </c>
      <c r="F18" s="58">
        <v>13373.49</v>
      </c>
      <c r="G18" s="58">
        <v>1543.7285729800001</v>
      </c>
      <c r="H18" s="58">
        <f t="shared" si="0"/>
        <v>0.12113120399070128</v>
      </c>
      <c r="I18" s="60">
        <f t="shared" si="4"/>
        <v>0.94444104175097632</v>
      </c>
      <c r="J18" s="58">
        <f>SUM(F18:G18)/Macro!D18</f>
        <v>3.2360427386928896E-2</v>
      </c>
      <c r="K18" s="58">
        <f>SUM(F18:G18)/(Macro!T18+Macro!AB18)</f>
        <v>0.13244797937421754</v>
      </c>
      <c r="L18" s="64">
        <f t="shared" si="5"/>
        <v>7.9447301881641952</v>
      </c>
      <c r="M18" s="61">
        <v>38820.160000000003</v>
      </c>
      <c r="N18" s="58">
        <f>M18/(Macro!I18-M18)</f>
        <v>0.15943497987398364</v>
      </c>
      <c r="O18" s="63">
        <f t="shared" si="6"/>
        <v>-1.2622253644478527</v>
      </c>
      <c r="P18" s="58">
        <v>163908.6</v>
      </c>
      <c r="Q18" s="58">
        <f>P18/Macro!D18</f>
        <v>0.35557247635968425</v>
      </c>
      <c r="R18" s="58">
        <f>P18/Macro!AM18*100</f>
        <v>655792.31478940125</v>
      </c>
      <c r="S18" s="62">
        <f t="shared" si="1"/>
        <v>4.1000252202010756</v>
      </c>
      <c r="T18" s="58">
        <v>174730.3</v>
      </c>
      <c r="U18" s="58">
        <f>T18/Macro!D18</f>
        <v>0.37904835662113234</v>
      </c>
      <c r="V18" s="58">
        <f>T18/Macro!J18*100</f>
        <v>538537.9147782902</v>
      </c>
      <c r="W18" s="62">
        <f t="shared" si="7"/>
        <v>2.1525042936174188</v>
      </c>
      <c r="X18" s="58">
        <v>14860.77</v>
      </c>
      <c r="Y18" s="58"/>
      <c r="Z18" s="58"/>
      <c r="AA18" s="58">
        <f>X18/Macro!J18*100</f>
        <v>45802.520157063613</v>
      </c>
      <c r="AB18" s="65">
        <f t="shared" si="2"/>
        <v>-0.53444651934633214</v>
      </c>
      <c r="AC18" s="68">
        <v>-9431.4281381185974</v>
      </c>
      <c r="AD18" s="69">
        <v>7.0328657581167704</v>
      </c>
      <c r="AE18" s="58">
        <v>-8669.3253873333306</v>
      </c>
      <c r="AF18" s="58">
        <v>-10.331036140675899</v>
      </c>
      <c r="AG18" s="58">
        <v>32573.497407626699</v>
      </c>
      <c r="AH18">
        <v>0.8274359854593849</v>
      </c>
      <c r="AI18" s="58">
        <v>32585.13784335665</v>
      </c>
      <c r="AJ18" s="58">
        <v>2.6150287574392386</v>
      </c>
      <c r="AK18" s="58">
        <v>42004.925545745296</v>
      </c>
      <c r="AL18" s="58">
        <v>2.157281769369471</v>
      </c>
      <c r="AM18" s="58">
        <v>41253.419201277407</v>
      </c>
      <c r="AN18" s="58">
        <v>-0.40925801132791917</v>
      </c>
    </row>
    <row r="19" spans="1:42" x14ac:dyDescent="0.25">
      <c r="A19" t="s">
        <v>16</v>
      </c>
      <c r="B19" s="33">
        <v>43052.81</v>
      </c>
      <c r="C19">
        <f>B19/Macro!AH19</f>
        <v>0.18590981911140475</v>
      </c>
      <c r="D19" s="11">
        <f t="shared" si="3"/>
        <v>1.2918158097160655</v>
      </c>
      <c r="E19" s="31">
        <v>130325.578111</v>
      </c>
      <c r="F19">
        <v>11146.46</v>
      </c>
      <c r="G19">
        <v>1740.91790085</v>
      </c>
      <c r="H19">
        <f t="shared" si="0"/>
        <v>9.8886021360086743E-2</v>
      </c>
      <c r="I19" s="24">
        <f t="shared" si="4"/>
        <v>-2.2245182630614533</v>
      </c>
      <c r="J19">
        <f>SUM(F19:G19)/Macro!D19</f>
        <v>2.6853571169878705E-2</v>
      </c>
      <c r="K19">
        <f>SUM(F19:G19)/(Macro!T19+Macro!AB19)</f>
        <v>0.11329264195977248</v>
      </c>
      <c r="L19" s="20">
        <f t="shared" si="5"/>
        <v>-15.621573689907642</v>
      </c>
      <c r="M19" s="31">
        <v>40171.39</v>
      </c>
      <c r="N19">
        <f>M19/(Macro!I19-M19)</f>
        <v>0.15903565414817897</v>
      </c>
      <c r="O19" s="11">
        <f t="shared" si="6"/>
        <v>-3.9932572580467229E-2</v>
      </c>
      <c r="P19">
        <v>177814.6</v>
      </c>
      <c r="Q19">
        <f>P19/Macro!D19</f>
        <v>0.3705142390391592</v>
      </c>
      <c r="R19">
        <f>P19/Macro!AM19*100</f>
        <v>696922.1537594453</v>
      </c>
      <c r="S19" s="14">
        <f t="shared" si="1"/>
        <v>6.0829571437876595</v>
      </c>
      <c r="T19">
        <v>185167.6</v>
      </c>
      <c r="U19">
        <f>T19/Macro!D19</f>
        <v>0.38583576606593278</v>
      </c>
      <c r="V19">
        <f>T19/Macro!J19*100</f>
        <v>557804.38965859998</v>
      </c>
      <c r="W19" s="14">
        <f t="shared" si="7"/>
        <v>3.5150442506312274</v>
      </c>
      <c r="X19">
        <v>16012.12</v>
      </c>
      <c r="AA19">
        <f>X19/Macro!J19*100</f>
        <v>48235.386880535581</v>
      </c>
      <c r="AB19" s="28">
        <f t="shared" si="2"/>
        <v>5.175380446358524</v>
      </c>
      <c r="AC19" s="70">
        <v>-8494.8560715033018</v>
      </c>
      <c r="AD19" s="71">
        <v>-9.9303313655117886</v>
      </c>
      <c r="AE19">
        <v>-8443.54709633333</v>
      </c>
      <c r="AF19">
        <v>-2.6043351807959945</v>
      </c>
      <c r="AG19" s="70">
        <v>32794.300527893298</v>
      </c>
      <c r="AH19" s="70">
        <v>0.6778612609614969</v>
      </c>
      <c r="AI19">
        <v>33214.658050035585</v>
      </c>
      <c r="AJ19">
        <v>1.931924332206806</v>
      </c>
      <c r="AK19" s="70">
        <v>41289.1565993966</v>
      </c>
      <c r="AL19" s="70">
        <v>-1.7040119391931583</v>
      </c>
      <c r="AM19">
        <v>41658.524766438939</v>
      </c>
      <c r="AN19">
        <v>0.98199270025352836</v>
      </c>
      <c r="AP19" s="93">
        <f>B19+F19+G19+M19</f>
        <v>96111.577900849996</v>
      </c>
    </row>
    <row r="20" spans="1:42" x14ac:dyDescent="0.25">
      <c r="A20" t="s">
        <v>17</v>
      </c>
      <c r="B20" s="33">
        <v>43801.48</v>
      </c>
      <c r="C20">
        <f>B20/Macro!AH20</f>
        <v>0.18431863322672953</v>
      </c>
      <c r="D20" s="11">
        <f t="shared" si="3"/>
        <v>-0.15911858846752169</v>
      </c>
      <c r="E20" s="31">
        <v>132056.70616999999</v>
      </c>
      <c r="F20">
        <v>16191.28</v>
      </c>
      <c r="G20">
        <v>1888.53578472</v>
      </c>
      <c r="H20">
        <f t="shared" si="0"/>
        <v>0.13690948615245174</v>
      </c>
      <c r="I20" s="24">
        <f t="shared" si="4"/>
        <v>3.8023464792364998</v>
      </c>
      <c r="J20">
        <f>SUM(F20:G20)/Macro!D20</f>
        <v>3.7052599210410909E-2</v>
      </c>
      <c r="K20">
        <f>SUM(F20:G20)/(Macro!T20+Macro!AB20)</f>
        <v>0.15574233154779135</v>
      </c>
      <c r="L20" s="20">
        <f t="shared" si="5"/>
        <v>31.822869786740338</v>
      </c>
      <c r="M20" s="31">
        <v>41106.82</v>
      </c>
      <c r="N20">
        <f>M20/(Macro!I20-M20)</f>
        <v>0.1568991460071899</v>
      </c>
      <c r="O20" s="11">
        <f t="shared" si="6"/>
        <v>-0.21365081409890629</v>
      </c>
      <c r="P20">
        <v>206891.5</v>
      </c>
      <c r="Q20">
        <f>P20/Macro!D20</f>
        <v>0.42400143457321449</v>
      </c>
      <c r="R20">
        <f>P20/Macro!AM20*100</f>
        <v>801426.35735787277</v>
      </c>
      <c r="S20" s="14">
        <f t="shared" si="1"/>
        <v>13.971936985566735</v>
      </c>
      <c r="T20">
        <v>212702</v>
      </c>
      <c r="U20">
        <f>T20/Macro!D20</f>
        <v>0.43590941694845781</v>
      </c>
      <c r="V20">
        <f>T20/Macro!J20*100</f>
        <v>624938.35238302627</v>
      </c>
      <c r="W20" s="14">
        <f t="shared" si="7"/>
        <v>11.364466392962491</v>
      </c>
      <c r="X20">
        <v>16601.12</v>
      </c>
      <c r="AA20">
        <f>X20/Macro!J20*100</f>
        <v>48775.641886361685</v>
      </c>
      <c r="AB20" s="28">
        <f t="shared" si="2"/>
        <v>1.1138127240224449</v>
      </c>
      <c r="AC20">
        <v>-7474.5130070399027</v>
      </c>
      <c r="AD20" s="67">
        <v>-12.011304910582586</v>
      </c>
      <c r="AE20">
        <v>-7993.7312986666702</v>
      </c>
      <c r="AF20">
        <v>-5.3273321334584072</v>
      </c>
      <c r="AG20">
        <v>34023.5456563677</v>
      </c>
      <c r="AH20">
        <v>3.7483498921675844</v>
      </c>
      <c r="AI20">
        <v>33398.786963964994</v>
      </c>
      <c r="AJ20">
        <v>0.55436040814279042</v>
      </c>
      <c r="AK20">
        <v>41498.058663407603</v>
      </c>
      <c r="AL20">
        <v>0.50594897357156443</v>
      </c>
      <c r="AM20">
        <v>41392.635384344838</v>
      </c>
      <c r="AN20">
        <v>-0.63825923645838689</v>
      </c>
    </row>
    <row r="21" spans="1:42" x14ac:dyDescent="0.25">
      <c r="A21" t="s">
        <v>18</v>
      </c>
      <c r="B21" s="33">
        <v>46181.86</v>
      </c>
      <c r="C21">
        <f>B21/Macro!AH21</f>
        <v>0.18785102687487543</v>
      </c>
      <c r="D21" s="11">
        <f t="shared" si="3"/>
        <v>0.35323936481458929</v>
      </c>
      <c r="E21" s="31">
        <v>135399.43006899999</v>
      </c>
      <c r="F21">
        <v>15410.09</v>
      </c>
      <c r="G21">
        <v>2134.8586944200001</v>
      </c>
      <c r="H21">
        <f t="shared" si="0"/>
        <v>0.12957919162199602</v>
      </c>
      <c r="I21" s="24">
        <f t="shared" si="4"/>
        <v>-0.73302945304557221</v>
      </c>
      <c r="J21">
        <f>SUM(F21:G21)/Macro!D21</f>
        <v>3.539614483394328E-2</v>
      </c>
      <c r="K21">
        <f>SUM(F21:G21)/(Macro!T21+Macro!AB21)</f>
        <v>0.15091779875635455</v>
      </c>
      <c r="L21" s="20">
        <f t="shared" si="5"/>
        <v>-3.1467611317401945</v>
      </c>
      <c r="M21" s="31">
        <v>40033.230000000003</v>
      </c>
      <c r="N21">
        <f>M21/(Macro!I21-M21)</f>
        <v>0.14646762530889534</v>
      </c>
      <c r="O21" s="11">
        <f t="shared" si="6"/>
        <v>-1.0431520698294561</v>
      </c>
      <c r="P21">
        <v>216459.4</v>
      </c>
      <c r="Q21">
        <f>P21/Macro!D21</f>
        <v>0.43669710333808104</v>
      </c>
      <c r="R21">
        <f>P21/Macro!AM21*100</f>
        <v>813570.57216202293</v>
      </c>
      <c r="S21" s="14">
        <f t="shared" si="1"/>
        <v>1.5039587368633534</v>
      </c>
      <c r="T21">
        <v>218755.20000000001</v>
      </c>
      <c r="U21">
        <f>T21/Macro!D21</f>
        <v>0.44132877657492631</v>
      </c>
      <c r="V21">
        <f>T21/Macro!J21*100</f>
        <v>628047.70245406218</v>
      </c>
      <c r="W21" s="14">
        <f t="shared" si="7"/>
        <v>0.49631142208159673</v>
      </c>
      <c r="X21">
        <v>17842.45</v>
      </c>
      <c r="AA21">
        <f>X21/Macro!J21*100</f>
        <v>51225.79819200404</v>
      </c>
      <c r="AB21" s="28">
        <f t="shared" si="2"/>
        <v>4.9012229509193261</v>
      </c>
      <c r="AC21">
        <v>-7489.5222087131988</v>
      </c>
      <c r="AD21" s="67">
        <v>0.20080507799183125</v>
      </c>
      <c r="AE21">
        <v>-7474.2046343333304</v>
      </c>
      <c r="AF21">
        <v>-6.4991759783068428</v>
      </c>
      <c r="AG21">
        <v>34047.714623750398</v>
      </c>
      <c r="AH21">
        <v>7.1036004380029258E-2</v>
      </c>
      <c r="AI21">
        <v>34131.6805566638</v>
      </c>
      <c r="AJ21">
        <v>2.1943718898819506</v>
      </c>
      <c r="AK21">
        <v>41537.236832463597</v>
      </c>
      <c r="AL21">
        <v>9.4409643048052785E-2</v>
      </c>
      <c r="AM21">
        <v>41606.318029090522</v>
      </c>
      <c r="AN21">
        <v>0.51623348637159117</v>
      </c>
    </row>
    <row r="22" spans="1:42" x14ac:dyDescent="0.25">
      <c r="A22" t="s">
        <v>19</v>
      </c>
      <c r="B22" s="33">
        <v>47953.04</v>
      </c>
      <c r="C22">
        <f>B22/Macro!AH22</f>
        <v>0.18944934773504848</v>
      </c>
      <c r="D22" s="11">
        <f t="shared" si="3"/>
        <v>0.15983208601730581</v>
      </c>
      <c r="E22" s="31">
        <v>139810.285649</v>
      </c>
      <c r="F22">
        <v>15488.45</v>
      </c>
      <c r="G22">
        <v>2201.05693617</v>
      </c>
      <c r="H22">
        <f t="shared" si="0"/>
        <v>0.12652507541956035</v>
      </c>
      <c r="I22" s="24">
        <f t="shared" si="4"/>
        <v>-0.30541162024356749</v>
      </c>
      <c r="J22">
        <f>SUM(F22:G22)/Macro!D22</f>
        <v>3.3927266153626331E-2</v>
      </c>
      <c r="K22">
        <f>SUM(F22:G22)/(Macro!T22+Macro!AB22)</f>
        <v>0.14707673259532403</v>
      </c>
      <c r="L22" s="20">
        <f t="shared" si="5"/>
        <v>-2.5780868456340089</v>
      </c>
      <c r="M22" s="31">
        <v>49190.92</v>
      </c>
      <c r="N22">
        <f>M22/(Macro!I22-M22)</f>
        <v>0.17780016834856188</v>
      </c>
      <c r="O22" s="11">
        <f t="shared" si="6"/>
        <v>3.1332543039666536</v>
      </c>
      <c r="P22">
        <v>227861.5</v>
      </c>
      <c r="Q22">
        <f>P22/Macro!D22</f>
        <v>0.43702279461828364</v>
      </c>
      <c r="R22">
        <f>P22/Macro!AM22*100</f>
        <v>831381.92527901067</v>
      </c>
      <c r="S22" s="14">
        <f t="shared" si="1"/>
        <v>2.1656612308808221</v>
      </c>
      <c r="T22">
        <v>233884</v>
      </c>
      <c r="U22">
        <f>T22/Macro!D22</f>
        <v>0.44857353829630126</v>
      </c>
      <c r="V22">
        <f>T22/Macro!J22*100</f>
        <v>653846.65732918016</v>
      </c>
      <c r="W22" s="14">
        <f t="shared" si="7"/>
        <v>4.0256732144246854</v>
      </c>
      <c r="X22">
        <v>18987.32</v>
      </c>
      <c r="AA22">
        <f>X22/Macro!J22*100</f>
        <v>53080.996193153398</v>
      </c>
      <c r="AB22" s="28">
        <f t="shared" si="2"/>
        <v>3.5575700973714319</v>
      </c>
      <c r="AC22">
        <v>-7545.9614375653036</v>
      </c>
      <c r="AD22" s="67">
        <v>0.75357582605796003</v>
      </c>
      <c r="AE22">
        <v>-7501.2348706666698</v>
      </c>
      <c r="AF22">
        <v>0.36164699330245736</v>
      </c>
      <c r="AG22">
        <v>34164.755692639897</v>
      </c>
      <c r="AH22">
        <v>0.3437560205813508</v>
      </c>
      <c r="AI22">
        <v>34541.965395131396</v>
      </c>
      <c r="AJ22">
        <v>1.2020645680966713</v>
      </c>
      <c r="AK22">
        <v>41710.717130205201</v>
      </c>
      <c r="AL22">
        <v>0.41765006767619084</v>
      </c>
      <c r="AM22">
        <v>42043.5802325146</v>
      </c>
      <c r="AN22">
        <v>1.0509514519365792</v>
      </c>
    </row>
    <row r="23" spans="1:42" x14ac:dyDescent="0.25">
      <c r="A23" t="s">
        <v>20</v>
      </c>
      <c r="B23" s="33">
        <v>48583.48</v>
      </c>
      <c r="C23">
        <f>B23/Macro!AH23</f>
        <v>0.18558258750367665</v>
      </c>
      <c r="D23" s="11">
        <f t="shared" si="3"/>
        <v>-0.38667602313718352</v>
      </c>
      <c r="E23" s="31">
        <v>145400.60894899999</v>
      </c>
      <c r="F23">
        <v>13812.57</v>
      </c>
      <c r="G23">
        <v>2066.23221427</v>
      </c>
      <c r="H23">
        <f t="shared" si="0"/>
        <v>0.10920726074702734</v>
      </c>
      <c r="I23" s="24">
        <f t="shared" si="4"/>
        <v>-1.7317814672533003</v>
      </c>
      <c r="J23">
        <f>SUM(F23:G23)/Macro!D23</f>
        <v>2.9426823450332928E-2</v>
      </c>
      <c r="K23">
        <f>SUM(F23:G23)/(Macro!T23+Macro!AB23)</f>
        <v>0.12588636245219445</v>
      </c>
      <c r="L23" s="20">
        <f t="shared" si="5"/>
        <v>-15.557482632530562</v>
      </c>
      <c r="M23" s="31">
        <v>45660.91</v>
      </c>
      <c r="N23">
        <f>M23/(Macro!I23-M23)</f>
        <v>0.15602401464477963</v>
      </c>
      <c r="O23" s="11">
        <f t="shared" si="6"/>
        <v>-2.1776153703782248</v>
      </c>
      <c r="P23">
        <v>234695.4</v>
      </c>
      <c r="Q23">
        <f>P23/Macro!D23</f>
        <v>0.4349408731975174</v>
      </c>
      <c r="R23">
        <f>P23/Macro!AM23*100</f>
        <v>837049.90299018484</v>
      </c>
      <c r="S23" s="14">
        <f t="shared" si="1"/>
        <v>0.67944034869071857</v>
      </c>
      <c r="T23">
        <v>244287.9</v>
      </c>
      <c r="U23">
        <f>T23/Macro!D23</f>
        <v>0.45271783144274585</v>
      </c>
      <c r="V23">
        <f>T23/Macro!J23*100</f>
        <v>671824.57938808331</v>
      </c>
      <c r="W23" s="14">
        <f t="shared" si="7"/>
        <v>2.7124408818909984</v>
      </c>
      <c r="X23">
        <v>18445.099999999999</v>
      </c>
      <c r="AA23">
        <f>X23/Macro!J23*100</f>
        <v>50726.505689684731</v>
      </c>
      <c r="AB23" s="28">
        <f t="shared" si="2"/>
        <v>-4.5370408400467355</v>
      </c>
      <c r="AC23">
        <v>-7099.5820943539002</v>
      </c>
      <c r="AD23" s="67">
        <v>-5.9154734211764977</v>
      </c>
      <c r="AE23">
        <v>-7680.8823826666703</v>
      </c>
      <c r="AF23">
        <v>2.3949058401371501</v>
      </c>
      <c r="AG23">
        <v>35061.451482862198</v>
      </c>
      <c r="AH23">
        <v>2.6246222811874964</v>
      </c>
      <c r="AI23">
        <v>34598.770902340009</v>
      </c>
      <c r="AJ23">
        <v>0.16445360464815981</v>
      </c>
      <c r="AK23">
        <v>42161.033577216098</v>
      </c>
      <c r="AL23">
        <v>1.0796180885722437</v>
      </c>
      <c r="AM23">
        <v>42279.580144735701</v>
      </c>
      <c r="AN23">
        <v>0.56132211128535026</v>
      </c>
    </row>
    <row r="24" spans="1:42" x14ac:dyDescent="0.25">
      <c r="A24" t="s">
        <v>21</v>
      </c>
      <c r="B24" s="33">
        <v>50074.18</v>
      </c>
      <c r="C24">
        <f>B24/Macro!AH24</f>
        <v>0.18488814222681707</v>
      </c>
      <c r="D24" s="11">
        <f t="shared" si="3"/>
        <v>-6.944452768595788E-2</v>
      </c>
      <c r="E24" s="31">
        <v>148595.503447</v>
      </c>
      <c r="F24">
        <v>13740.6</v>
      </c>
      <c r="G24">
        <v>2100.9364511899998</v>
      </c>
      <c r="H24">
        <f t="shared" si="0"/>
        <v>0.10660845102113234</v>
      </c>
      <c r="I24" s="24">
        <f t="shared" si="4"/>
        <v>-0.25988097258950044</v>
      </c>
      <c r="J24">
        <f>SUM(F24:G24)/Macro!D24</f>
        <v>2.8674851573506573E-2</v>
      </c>
      <c r="K24">
        <f>SUM(F24:G24)/(Macro!T24+Macro!AB24)</f>
        <v>0.11774329731899839</v>
      </c>
      <c r="L24" s="20">
        <f t="shared" si="5"/>
        <v>-6.6872806412743291</v>
      </c>
      <c r="M24" s="31">
        <v>48574.48</v>
      </c>
      <c r="N24">
        <f>M24/(Macro!I24-M24)</f>
        <v>0.16049322019158818</v>
      </c>
      <c r="O24" s="11">
        <f t="shared" si="6"/>
        <v>0.44692055468085468</v>
      </c>
      <c r="P24">
        <v>241451.2</v>
      </c>
      <c r="Q24">
        <f>P24/Macro!D24</f>
        <v>0.43705213465736514</v>
      </c>
      <c r="R24">
        <f>P24/Macro!AM24*100</f>
        <v>844222.56736089895</v>
      </c>
      <c r="S24" s="14">
        <f t="shared" si="1"/>
        <v>0.85324752688062944</v>
      </c>
      <c r="T24">
        <v>251473.8</v>
      </c>
      <c r="U24">
        <f>T24/Macro!D24</f>
        <v>0.45519409760812662</v>
      </c>
      <c r="V24">
        <f>T24/Macro!J24*100</f>
        <v>674736.09784985427</v>
      </c>
      <c r="W24" s="14">
        <f t="shared" si="7"/>
        <v>0.43243844086280347</v>
      </c>
      <c r="X24">
        <v>18129.11</v>
      </c>
      <c r="AA24">
        <f>X24/Macro!J24*100</f>
        <v>48642.701302842572</v>
      </c>
      <c r="AB24" s="28">
        <f t="shared" si="2"/>
        <v>-4.1946795886309118</v>
      </c>
      <c r="AC24">
        <v>-7974.8403245752052</v>
      </c>
      <c r="AD24" s="67">
        <v>12.328306350839629</v>
      </c>
      <c r="AE24">
        <v>-7111.8915980000002</v>
      </c>
      <c r="AF24">
        <v>-7.4078830571693555</v>
      </c>
      <c r="AG24">
        <v>35159.961707332397</v>
      </c>
      <c r="AH24">
        <v>0.28096447894734322</v>
      </c>
      <c r="AI24">
        <v>35181.123981335222</v>
      </c>
      <c r="AJ24">
        <v>1.6831611754041433</v>
      </c>
      <c r="AK24">
        <v>43134.802031907602</v>
      </c>
      <c r="AL24">
        <v>2.3096408509722366</v>
      </c>
      <c r="AM24">
        <v>42293.436117746562</v>
      </c>
      <c r="AN24">
        <v>3.277225782145364E-2</v>
      </c>
    </row>
    <row r="25" spans="1:42" x14ac:dyDescent="0.25">
      <c r="A25" t="s">
        <v>22</v>
      </c>
      <c r="B25" s="33">
        <v>51751.35</v>
      </c>
      <c r="C25">
        <f>B25/Macro!AH25</f>
        <v>0.18548605037920604</v>
      </c>
      <c r="D25" s="11">
        <f t="shared" si="3"/>
        <v>5.9790815238897066E-2</v>
      </c>
      <c r="E25" s="31">
        <v>158613.96395500001</v>
      </c>
      <c r="F25">
        <v>14210.01</v>
      </c>
      <c r="G25">
        <v>2044.03042112</v>
      </c>
      <c r="H25">
        <f t="shared" si="0"/>
        <v>0.10247546947210395</v>
      </c>
      <c r="I25" s="24">
        <f t="shared" si="4"/>
        <v>-0.41329815490283861</v>
      </c>
      <c r="J25">
        <f>SUM(F25:G25)/Macro!D25</f>
        <v>2.8385882924014599E-2</v>
      </c>
      <c r="K25">
        <f>SUM(F25:G25)/(Macro!T25+Macro!AB25)</f>
        <v>0.1204056507779605</v>
      </c>
      <c r="L25" s="20">
        <f t="shared" si="5"/>
        <v>2.2359656849701981</v>
      </c>
      <c r="M25" s="31">
        <v>47642.27</v>
      </c>
      <c r="N25">
        <f>M25/(Macro!I25-M25)</f>
        <v>0.15374736670965944</v>
      </c>
      <c r="O25" s="11">
        <f t="shared" si="6"/>
        <v>-0.6745853481928743</v>
      </c>
      <c r="P25">
        <v>251297.3</v>
      </c>
      <c r="Q25">
        <f>P25/Macro!D25</f>
        <v>0.43886292590070031</v>
      </c>
      <c r="R25">
        <f>P25/Macro!AM25*100</f>
        <v>872978.67484373588</v>
      </c>
      <c r="S25" s="14">
        <f t="shared" si="1"/>
        <v>3.349496286423026</v>
      </c>
      <c r="T25">
        <v>261411.9</v>
      </c>
      <c r="U25">
        <f>T25/Macro!D25</f>
        <v>0.45652695551946348</v>
      </c>
      <c r="V25">
        <f>T25/Macro!J25*100</f>
        <v>698738.45776440774</v>
      </c>
      <c r="W25" s="14">
        <f t="shared" si="7"/>
        <v>3.4954857650761895</v>
      </c>
      <c r="X25">
        <v>18001.09</v>
      </c>
      <c r="AA25">
        <f>X25/Macro!J25*100</f>
        <v>48115.842716717576</v>
      </c>
      <c r="AB25" s="28">
        <f t="shared" si="2"/>
        <v>-1.08902794785255</v>
      </c>
      <c r="AC25">
        <v>-7149.6133762000027</v>
      </c>
      <c r="AD25" s="67">
        <v>-10.347880519089387</v>
      </c>
      <c r="AE25">
        <v>-6845.6169276666697</v>
      </c>
      <c r="AF25">
        <v>-3.7440766168063084</v>
      </c>
      <c r="AG25">
        <v>35221.754710392801</v>
      </c>
      <c r="AH25">
        <v>0.17574820921240453</v>
      </c>
      <c r="AI25">
        <v>35893.233870476477</v>
      </c>
      <c r="AJ25">
        <v>2.0241248958363389</v>
      </c>
      <c r="AK25">
        <v>42371.368086592804</v>
      </c>
      <c r="AL25">
        <v>-1.7698793302681037</v>
      </c>
      <c r="AM25">
        <v>42738.840438651896</v>
      </c>
      <c r="AN25">
        <v>1.053128716393039</v>
      </c>
    </row>
    <row r="26" spans="1:42" x14ac:dyDescent="0.25">
      <c r="A26" t="s">
        <v>23</v>
      </c>
      <c r="B26" s="33">
        <v>56126.53</v>
      </c>
      <c r="C26">
        <f>B26/Macro!AH26</f>
        <v>0.19529607643914931</v>
      </c>
      <c r="D26" s="11">
        <f t="shared" si="3"/>
        <v>0.9810026059943272</v>
      </c>
      <c r="E26" s="31">
        <v>166217.923649</v>
      </c>
      <c r="F26">
        <v>14712.38</v>
      </c>
      <c r="G26">
        <v>2346.6387526499998</v>
      </c>
      <c r="H26">
        <f t="shared" si="0"/>
        <v>0.10263044067782534</v>
      </c>
      <c r="I26" s="24">
        <f t="shared" si="4"/>
        <v>1.5497120572138812E-2</v>
      </c>
      <c r="J26">
        <f>SUM(F26:G26)/Macro!D26</f>
        <v>2.8873803983070781E-2</v>
      </c>
      <c r="K26">
        <f>SUM(F26:G26)/(Macro!T26+Macro!AB26)</f>
        <v>0.12535100854324344</v>
      </c>
      <c r="L26" s="20">
        <f t="shared" si="5"/>
        <v>4.0251405244443372</v>
      </c>
      <c r="M26" s="31">
        <v>48506.86</v>
      </c>
      <c r="N26">
        <f>M26/(Macro!I26-M26)</f>
        <v>0.15202903099367729</v>
      </c>
      <c r="O26" s="11">
        <f t="shared" si="6"/>
        <v>-0.171833571598215</v>
      </c>
      <c r="P26">
        <v>260373.5</v>
      </c>
      <c r="Q26">
        <f>P26/Macro!D26</f>
        <v>0.44070374213160507</v>
      </c>
      <c r="R26">
        <f>P26/Macro!AM26*100</f>
        <v>891518.1764611823</v>
      </c>
      <c r="S26" s="14">
        <f t="shared" si="1"/>
        <v>2.1014697622650402</v>
      </c>
      <c r="T26">
        <v>271509.40000000002</v>
      </c>
      <c r="U26">
        <f>T26/Macro!D26</f>
        <v>0.45955217640776358</v>
      </c>
      <c r="V26">
        <f>T26/Macro!J26*100</f>
        <v>714297.89419484721</v>
      </c>
      <c r="W26" s="14">
        <f t="shared" si="7"/>
        <v>2.2023588160591245</v>
      </c>
      <c r="X26">
        <v>19179.599999999999</v>
      </c>
      <c r="AA26">
        <f>X26/Macro!J26*100</f>
        <v>50458.466231738166</v>
      </c>
      <c r="AB26" s="28">
        <f t="shared" si="2"/>
        <v>4.7539053735263792</v>
      </c>
      <c r="AC26">
        <v>-5576.4853082069021</v>
      </c>
      <c r="AD26" s="67">
        <v>-22.002980933623757</v>
      </c>
      <c r="AE26">
        <v>-6822.2567366666699</v>
      </c>
      <c r="AF26">
        <v>-0.34124303546097029</v>
      </c>
      <c r="AG26">
        <v>36653.475812892</v>
      </c>
      <c r="AH26">
        <v>4.0648772733538587</v>
      </c>
      <c r="AI26">
        <v>36297.735541410759</v>
      </c>
      <c r="AJ26">
        <v>1.1269580010370686</v>
      </c>
      <c r="AK26">
        <v>42229.961121098902</v>
      </c>
      <c r="AL26">
        <v>-0.33373235720147865</v>
      </c>
      <c r="AM26">
        <v>43119.488251302995</v>
      </c>
      <c r="AN26">
        <v>0.89063673404403187</v>
      </c>
    </row>
    <row r="27" spans="1:42" x14ac:dyDescent="0.25">
      <c r="A27" t="s">
        <v>24</v>
      </c>
      <c r="B27" s="33">
        <v>53614.89</v>
      </c>
      <c r="C27">
        <f>B27/Macro!AH27</f>
        <v>0.18138446548731846</v>
      </c>
      <c r="D27" s="11">
        <f t="shared" si="3"/>
        <v>-1.3911610951830855</v>
      </c>
      <c r="E27" s="31">
        <v>168338.76882699999</v>
      </c>
      <c r="F27">
        <v>19396.86</v>
      </c>
      <c r="G27">
        <v>2466.4405158999998</v>
      </c>
      <c r="H27">
        <f t="shared" si="0"/>
        <v>0.12987679943393604</v>
      </c>
      <c r="I27" s="24">
        <f t="shared" si="4"/>
        <v>2.72463587561107</v>
      </c>
      <c r="J27">
        <f>SUM(F27:G27)/Macro!D27</f>
        <v>3.6126341340570731E-2</v>
      </c>
      <c r="K27">
        <f>SUM(F27:G27)/(Macro!T27+Macro!AB27)</f>
        <v>0.15160527914389926</v>
      </c>
      <c r="L27" s="20">
        <f t="shared" si="5"/>
        <v>19.016242506131675</v>
      </c>
      <c r="M27" s="31">
        <v>50571.56</v>
      </c>
      <c r="N27">
        <f>M27/(Macro!I27-M27)</f>
        <v>0.15557347468251315</v>
      </c>
      <c r="O27" s="11">
        <f t="shared" si="6"/>
        <v>0.35444436888358577</v>
      </c>
      <c r="P27">
        <v>268849.2</v>
      </c>
      <c r="Q27">
        <f>P27/Macro!D27</f>
        <v>0.44423932979725378</v>
      </c>
      <c r="R27">
        <f>P27/Macro!AM27*100</f>
        <v>902942.38851054874</v>
      </c>
      <c r="S27" s="14">
        <f t="shared" si="1"/>
        <v>1.273292556002481</v>
      </c>
      <c r="T27">
        <v>280721</v>
      </c>
      <c r="U27">
        <f>T27/Macro!D27</f>
        <v>0.46385597911399723</v>
      </c>
      <c r="V27">
        <f>T27/Macro!J27*100</f>
        <v>730022.41987344169</v>
      </c>
      <c r="W27" s="14">
        <f t="shared" si="7"/>
        <v>2.1775151737898568</v>
      </c>
      <c r="X27">
        <v>22061.75</v>
      </c>
      <c r="AA27">
        <f>X27/Macro!J27*100</f>
        <v>57372.167104145759</v>
      </c>
      <c r="AB27" s="28">
        <f t="shared" si="2"/>
        <v>12.840874504419553</v>
      </c>
      <c r="AC27">
        <v>-6417.0779729886999</v>
      </c>
      <c r="AD27" s="67">
        <v>15.073879304311971</v>
      </c>
      <c r="AE27">
        <v>-6735.3727226666697</v>
      </c>
      <c r="AF27">
        <v>-1.2735377361722013</v>
      </c>
      <c r="AG27">
        <v>37348.070285139402</v>
      </c>
      <c r="AH27">
        <v>1.895030298881216</v>
      </c>
      <c r="AI27">
        <v>36972.796409235423</v>
      </c>
      <c r="AJ27">
        <v>1.8597878290630891</v>
      </c>
      <c r="AK27">
        <v>43765.148258128102</v>
      </c>
      <c r="AL27">
        <v>3.6353032213950822</v>
      </c>
      <c r="AM27">
        <v>43706.910707179472</v>
      </c>
      <c r="AN27">
        <v>1.36231314354415</v>
      </c>
    </row>
    <row r="28" spans="1:42" x14ac:dyDescent="0.25">
      <c r="A28" t="s">
        <v>25</v>
      </c>
      <c r="B28" s="33">
        <v>62588.57</v>
      </c>
      <c r="C28">
        <f>B28/Macro!AH28</f>
        <v>0.20496582733223956</v>
      </c>
      <c r="D28" s="11">
        <f t="shared" si="3"/>
        <v>2.35813618449211</v>
      </c>
      <c r="E28" s="31">
        <v>175785.60286399999</v>
      </c>
      <c r="F28">
        <v>13075.39</v>
      </c>
      <c r="G28">
        <v>2362.5111480800001</v>
      </c>
      <c r="H28">
        <f t="shared" si="0"/>
        <v>8.7822329568274363E-2</v>
      </c>
      <c r="I28" s="24">
        <f t="shared" si="4"/>
        <v>-4.2054469865661677</v>
      </c>
      <c r="J28">
        <f>SUM(F28:G28)/Macro!D28</f>
        <v>2.4516123683635486E-2</v>
      </c>
      <c r="K28">
        <f>SUM(F28:G28)/(Macro!T28+Macro!AB28)</f>
        <v>0.10268180374786327</v>
      </c>
      <c r="L28" s="20">
        <f t="shared" si="5"/>
        <v>-38.964537291095702</v>
      </c>
      <c r="M28" s="31">
        <v>52349.01</v>
      </c>
      <c r="N28">
        <f>M28/(Macro!I28-M28)</f>
        <v>0.15511737451456012</v>
      </c>
      <c r="O28" s="11">
        <f t="shared" si="6"/>
        <v>-4.5610016795302744E-2</v>
      </c>
      <c r="P28">
        <v>277461.8</v>
      </c>
      <c r="Q28">
        <f>P28/Macro!D28</f>
        <v>0.44062257822723055</v>
      </c>
      <c r="R28">
        <f>P28/Macro!AM28*100</f>
        <v>915285.05570812395</v>
      </c>
      <c r="S28" s="14">
        <f t="shared" si="1"/>
        <v>1.3576801768586222</v>
      </c>
      <c r="T28">
        <v>286476.7</v>
      </c>
      <c r="U28">
        <f>T28/Macro!D28</f>
        <v>0.45493866959714407</v>
      </c>
      <c r="V28">
        <f>T28/Macro!J28*100</f>
        <v>725513.30817332724</v>
      </c>
      <c r="W28" s="14">
        <f t="shared" si="7"/>
        <v>-0.61958302197382409</v>
      </c>
      <c r="X28">
        <v>23497.8</v>
      </c>
      <c r="AA28">
        <f>X28/Macro!J28*100</f>
        <v>59509.086123915869</v>
      </c>
      <c r="AB28" s="28">
        <f t="shared" si="2"/>
        <v>3.656971678730514</v>
      </c>
      <c r="AC28">
        <v>-7667.5342336895992</v>
      </c>
      <c r="AD28" s="67">
        <v>19.486380965985205</v>
      </c>
      <c r="AE28">
        <v>-7154.2436173333299</v>
      </c>
      <c r="AF28">
        <v>6.2189712717312071</v>
      </c>
      <c r="AG28">
        <v>37247.105863076999</v>
      </c>
      <c r="AH28">
        <v>-0.27033370477129143</v>
      </c>
      <c r="AI28">
        <v>37842.775304219394</v>
      </c>
      <c r="AJ28">
        <v>2.3530243299818663</v>
      </c>
      <c r="AK28">
        <v>44914.640096766598</v>
      </c>
      <c r="AL28">
        <v>2.6265005018576888</v>
      </c>
      <c r="AM28">
        <v>44996.816637491997</v>
      </c>
      <c r="AN28">
        <v>2.9512631056320342</v>
      </c>
    </row>
    <row r="29" spans="1:42" x14ac:dyDescent="0.25">
      <c r="A29" t="s">
        <v>26</v>
      </c>
      <c r="B29" s="33">
        <v>60180.54</v>
      </c>
      <c r="C29">
        <f>B29/Macro!AH29</f>
        <v>0.1922111429082454</v>
      </c>
      <c r="D29" s="11">
        <f t="shared" si="3"/>
        <v>-1.2754684423994163</v>
      </c>
      <c r="E29" s="31">
        <v>181381.83218999999</v>
      </c>
      <c r="F29">
        <v>28004.78</v>
      </c>
      <c r="G29">
        <v>2125.5158945600001</v>
      </c>
      <c r="H29">
        <f t="shared" si="0"/>
        <v>0.16611529132089756</v>
      </c>
      <c r="I29" s="24">
        <f t="shared" si="4"/>
        <v>7.8292961752623196</v>
      </c>
      <c r="J29">
        <f>SUM(F29:G29)/Macro!D29</f>
        <v>4.6820780413100366E-2</v>
      </c>
      <c r="K29">
        <f>SUM(F29:G29)/(Macro!T29+Macro!AB29)</f>
        <v>0.19401599437571637</v>
      </c>
      <c r="L29" s="20">
        <f t="shared" si="5"/>
        <v>63.630567836060514</v>
      </c>
      <c r="M29" s="31">
        <v>53732.83</v>
      </c>
      <c r="N29">
        <f>M29/(Macro!I29-M29)</f>
        <v>0.15416184798789792</v>
      </c>
      <c r="O29" s="11">
        <f t="shared" si="6"/>
        <v>-9.5552652666219817E-2</v>
      </c>
      <c r="P29">
        <v>286570.90000000002</v>
      </c>
      <c r="Q29">
        <f>P29/Macro!D29</f>
        <v>0.44531501544619939</v>
      </c>
      <c r="R29">
        <f>P29/Macro!AM29*100</f>
        <v>923524.65168531367</v>
      </c>
      <c r="S29" s="14">
        <f t="shared" si="1"/>
        <v>0.89619399896090357</v>
      </c>
      <c r="T29">
        <v>292465.8</v>
      </c>
      <c r="U29">
        <f>T29/Macro!D29</f>
        <v>0.45447535756242191</v>
      </c>
      <c r="V29">
        <f>T29/Macro!J29*100</f>
        <v>724670.40567662893</v>
      </c>
      <c r="W29" s="14">
        <f t="shared" si="7"/>
        <v>-0.11624769793918688</v>
      </c>
      <c r="X29">
        <v>25569.73</v>
      </c>
      <c r="AA29">
        <f>X29/Macro!J29*100</f>
        <v>63356.558654522574</v>
      </c>
      <c r="AB29" s="28">
        <f t="shared" si="2"/>
        <v>6.2649423008487304</v>
      </c>
      <c r="AC29">
        <v>-8042.1249523787992</v>
      </c>
      <c r="AD29" s="67">
        <v>4.8854130581292212</v>
      </c>
      <c r="AE29">
        <v>-8373.8325876666695</v>
      </c>
      <c r="AF29">
        <v>17.047070739644855</v>
      </c>
      <c r="AG29">
        <v>38635.899679586699</v>
      </c>
      <c r="AH29">
        <v>3.7285952407013974</v>
      </c>
      <c r="AI29">
        <v>37928.66720684951</v>
      </c>
      <c r="AJ29">
        <v>0.22697041096914139</v>
      </c>
      <c r="AK29">
        <v>46678.024631965498</v>
      </c>
      <c r="AL29">
        <v>3.926079628824291</v>
      </c>
      <c r="AM29">
        <v>46301.41401371939</v>
      </c>
      <c r="AN29">
        <v>2.8993103817490593</v>
      </c>
    </row>
    <row r="30" spans="1:42" x14ac:dyDescent="0.25">
      <c r="A30" t="s">
        <v>27</v>
      </c>
      <c r="B30" s="33">
        <v>61566.13</v>
      </c>
      <c r="C30">
        <f>B30/Macro!AH30</f>
        <v>0.19328083206710786</v>
      </c>
      <c r="D30" s="11">
        <f t="shared" si="3"/>
        <v>0.10696891588624635</v>
      </c>
      <c r="E30" s="31">
        <v>189969.796118</v>
      </c>
      <c r="F30">
        <v>23438.25</v>
      </c>
      <c r="G30">
        <v>2473.4006380400001</v>
      </c>
      <c r="H30">
        <f t="shared" si="0"/>
        <v>0.13639879163709237</v>
      </c>
      <c r="I30" s="24">
        <f t="shared" si="4"/>
        <v>-2.9716499683805186</v>
      </c>
      <c r="J30">
        <f>SUM(F30:G30)/Macro!D30</f>
        <v>3.9258530176144571E-2</v>
      </c>
      <c r="K30">
        <f>SUM(F30:G30)/(Macro!T30+Macro!AB30)</f>
        <v>0.16520230183387738</v>
      </c>
      <c r="L30" s="20">
        <f t="shared" si="5"/>
        <v>-16.076980629163963</v>
      </c>
      <c r="M30" s="31">
        <v>51688.91</v>
      </c>
      <c r="N30">
        <f>M30/(Macro!I30-M30)</f>
        <v>0.14020445870430503</v>
      </c>
      <c r="O30" s="11">
        <f t="shared" si="6"/>
        <v>-1.3957389283592887</v>
      </c>
      <c r="P30">
        <v>295715.3</v>
      </c>
      <c r="Q30">
        <f>P30/Macro!D30</f>
        <v>0.44803583495195642</v>
      </c>
      <c r="R30">
        <f>P30/Macro!AM30*100</f>
        <v>926983.38161840348</v>
      </c>
      <c r="S30" s="14">
        <f t="shared" si="1"/>
        <v>0.37381453076186233</v>
      </c>
      <c r="T30">
        <v>303562.90000000002</v>
      </c>
      <c r="U30">
        <f>T30/Macro!D30</f>
        <v>0.45992566959483416</v>
      </c>
      <c r="V30">
        <f>T30/Macro!J30*100</f>
        <v>725253.7448023943</v>
      </c>
      <c r="W30" s="14">
        <f t="shared" si="7"/>
        <v>8.0464782526235012E-2</v>
      </c>
      <c r="X30">
        <v>25725.98</v>
      </c>
      <c r="AA30">
        <f>X30/Macro!J30*100</f>
        <v>61462.92361059766</v>
      </c>
      <c r="AB30" s="28">
        <f t="shared" si="2"/>
        <v>-3.034430697231727</v>
      </c>
      <c r="AC30">
        <v>-9002.1498876135011</v>
      </c>
      <c r="AD30" s="67">
        <v>11.937453607342096</v>
      </c>
      <c r="AE30">
        <v>-8212.036349</v>
      </c>
      <c r="AF30">
        <v>-1.9321647163685811</v>
      </c>
      <c r="AG30">
        <v>38520.511250891301</v>
      </c>
      <c r="AH30">
        <v>-0.29865599003085613</v>
      </c>
      <c r="AI30">
        <v>38254.324121972881</v>
      </c>
      <c r="AJ30">
        <v>0.85860363441550236</v>
      </c>
      <c r="AK30">
        <v>47522.661138504802</v>
      </c>
      <c r="AL30">
        <v>1.8094949672760783</v>
      </c>
      <c r="AM30">
        <v>46466.21014545385</v>
      </c>
      <c r="AN30">
        <v>0.35592030015677206</v>
      </c>
    </row>
    <row r="31" spans="1:42" x14ac:dyDescent="0.25">
      <c r="A31" t="s">
        <v>28</v>
      </c>
      <c r="B31" s="33">
        <v>62860.77</v>
      </c>
      <c r="C31">
        <f>B31/Macro!AH31</f>
        <v>0.19055300922136736</v>
      </c>
      <c r="D31" s="11">
        <f t="shared" si="3"/>
        <v>-0.27278228457404963</v>
      </c>
      <c r="E31" s="31">
        <v>192874.46646699999</v>
      </c>
      <c r="F31">
        <v>22477.119999999999</v>
      </c>
      <c r="G31">
        <v>2497.8170775899998</v>
      </c>
      <c r="H31">
        <f t="shared" si="0"/>
        <v>0.12948804232655184</v>
      </c>
      <c r="I31" s="24">
        <f t="shared" si="4"/>
        <v>-0.69107493105405315</v>
      </c>
      <c r="J31">
        <f>SUM(F31:G31)/Macro!D31</f>
        <v>3.6776252681971121E-2</v>
      </c>
      <c r="K31">
        <f>SUM(F31:G31)/(Macro!T31+Macro!AB31)</f>
        <v>0.15240236202953469</v>
      </c>
      <c r="L31" s="20">
        <f t="shared" si="5"/>
        <v>-8.0646652595017585</v>
      </c>
      <c r="M31" s="31">
        <v>56271.19</v>
      </c>
      <c r="N31">
        <f>M31/(Macro!I31-M31)</f>
        <v>0.15062776346378817</v>
      </c>
      <c r="O31" s="11">
        <f t="shared" si="6"/>
        <v>1.0423304759483139</v>
      </c>
      <c r="P31">
        <v>307057.09999999998</v>
      </c>
      <c r="Q31">
        <f>P31/Macro!D31</f>
        <v>0.45214966757717873</v>
      </c>
      <c r="R31">
        <f>P31/Macro!AM31*100</f>
        <v>940999.28411545337</v>
      </c>
      <c r="S31" s="14">
        <f t="shared" si="1"/>
        <v>1.5006740466688484</v>
      </c>
      <c r="T31">
        <v>310701</v>
      </c>
      <c r="U31">
        <f>T31/Macro!D31</f>
        <v>0.4575154063068303</v>
      </c>
      <c r="V31">
        <f>T31/Macro!J31*100</f>
        <v>733363.04235673463</v>
      </c>
      <c r="W31" s="14">
        <f t="shared" si="7"/>
        <v>1.111927570997473</v>
      </c>
      <c r="X31">
        <v>25915.43</v>
      </c>
      <c r="AA31">
        <f>X31/Macro!J31*100</f>
        <v>61169.479946260195</v>
      </c>
      <c r="AB31" s="28">
        <f t="shared" si="2"/>
        <v>-0.47857534533850554</v>
      </c>
      <c r="AC31">
        <v>-9065.8955931371966</v>
      </c>
      <c r="AD31" s="67">
        <v>0.70811646461703937</v>
      </c>
      <c r="AE31">
        <v>-7368.9635203333301</v>
      </c>
      <c r="AF31">
        <v>-10.266306587516908</v>
      </c>
      <c r="AG31">
        <v>37794.8119507101</v>
      </c>
      <c r="AH31">
        <v>-1.8839295653543777</v>
      </c>
      <c r="AI31">
        <v>38508.261403543853</v>
      </c>
      <c r="AJ31">
        <v>0.66381327444526261</v>
      </c>
      <c r="AK31">
        <v>46860.707543847297</v>
      </c>
      <c r="AL31">
        <v>-1.3929219845838205</v>
      </c>
      <c r="AM31">
        <v>45872.363731445257</v>
      </c>
      <c r="AN31">
        <v>-1.2780177512856472</v>
      </c>
    </row>
    <row r="32" spans="1:42" x14ac:dyDescent="0.25">
      <c r="A32" t="s">
        <v>29</v>
      </c>
      <c r="B32" s="33">
        <v>70317.5</v>
      </c>
      <c r="C32">
        <f>B32/Macro!AH32</f>
        <v>0.20966765660035303</v>
      </c>
      <c r="D32" s="11">
        <f t="shared" si="3"/>
        <v>1.9114647378985661</v>
      </c>
      <c r="E32" s="31">
        <v>198503.83170099999</v>
      </c>
      <c r="F32">
        <v>21038.959999999999</v>
      </c>
      <c r="G32">
        <v>2400.66652527</v>
      </c>
      <c r="H32">
        <f t="shared" si="0"/>
        <v>0.11808148147274238</v>
      </c>
      <c r="I32" s="24">
        <f t="shared" si="4"/>
        <v>-1.1406560853809464</v>
      </c>
      <c r="J32">
        <f>SUM(F32:G32)/Macro!D32</f>
        <v>3.3682076546425674E-2</v>
      </c>
      <c r="K32">
        <f>SUM(F32:G32)/(Macro!T32+Macro!AB32)</f>
        <v>0.14070163769513358</v>
      </c>
      <c r="L32" s="20">
        <f t="shared" si="5"/>
        <v>-7.9882538337035847</v>
      </c>
      <c r="M32" s="31">
        <v>54796.5</v>
      </c>
      <c r="N32">
        <f>M32/(Macro!I32-M32)</f>
        <v>0.14195671856966879</v>
      </c>
      <c r="O32" s="11">
        <f t="shared" si="6"/>
        <v>-0.86710448941193785</v>
      </c>
      <c r="P32">
        <v>312293.59999999998</v>
      </c>
      <c r="Q32">
        <f>P32/Macro!D32</f>
        <v>0.44875701960603986</v>
      </c>
      <c r="R32">
        <f>P32/Macro!AM32*100</f>
        <v>939977.74467538204</v>
      </c>
      <c r="S32" s="14">
        <f t="shared" si="1"/>
        <v>-0.10861797085954805</v>
      </c>
      <c r="T32">
        <v>318260.5</v>
      </c>
      <c r="U32">
        <f>T32/Macro!D32</f>
        <v>0.45733128516987875</v>
      </c>
      <c r="V32">
        <f>T32/Macro!J32*100</f>
        <v>736675.17256836919</v>
      </c>
      <c r="W32" s="14">
        <f t="shared" si="7"/>
        <v>0.45061900875946748</v>
      </c>
      <c r="X32">
        <v>26512.7</v>
      </c>
      <c r="AA32">
        <f>X32/Macro!J32*100</f>
        <v>61368.746192987826</v>
      </c>
      <c r="AB32" s="28">
        <f t="shared" si="2"/>
        <v>0.32523144597647047</v>
      </c>
      <c r="AC32">
        <v>-5717.6451427291031</v>
      </c>
      <c r="AD32" s="67">
        <v>-36.932373818011868</v>
      </c>
      <c r="AE32">
        <v>-7384.2625306666696</v>
      </c>
      <c r="AF32">
        <v>0.20761414127135613</v>
      </c>
      <c r="AG32">
        <v>38584.816244357899</v>
      </c>
      <c r="AH32">
        <v>2.090245334936653</v>
      </c>
      <c r="AI32">
        <v>38566.741697662881</v>
      </c>
      <c r="AJ32">
        <v>0.1518642805142234</v>
      </c>
      <c r="AK32">
        <v>44302.461387087002</v>
      </c>
      <c r="AL32">
        <v>-5.4592563596410892</v>
      </c>
      <c r="AM32">
        <v>45951.165446902553</v>
      </c>
      <c r="AN32">
        <v>0.1717847284230466</v>
      </c>
    </row>
    <row r="33" spans="1:40" x14ac:dyDescent="0.25">
      <c r="A33" t="s">
        <v>30</v>
      </c>
      <c r="B33" s="33">
        <v>69427.990000000005</v>
      </c>
      <c r="C33">
        <f>B33/Macro!AH33</f>
        <v>0.20160109529216019</v>
      </c>
      <c r="D33" s="11">
        <f t="shared" si="3"/>
        <v>-0.80665613081928322</v>
      </c>
      <c r="E33" s="31">
        <v>197408.47607899999</v>
      </c>
      <c r="F33">
        <v>26184.55</v>
      </c>
      <c r="G33">
        <v>2665.5061065599998</v>
      </c>
      <c r="H33">
        <f t="shared" si="0"/>
        <v>0.1461439583527033</v>
      </c>
      <c r="I33" s="24">
        <f t="shared" si="4"/>
        <v>2.8062476879960925</v>
      </c>
      <c r="J33">
        <f>SUM(F33:G33)/Macro!D33</f>
        <v>4.0566404482909414E-2</v>
      </c>
      <c r="K33">
        <f>SUM(F33:G33)/(Macro!T33+Macro!AB33)</f>
        <v>0.17196297353241657</v>
      </c>
      <c r="L33" s="20">
        <f t="shared" si="5"/>
        <v>20.063757980227258</v>
      </c>
      <c r="M33" s="31">
        <v>62831.03</v>
      </c>
      <c r="N33">
        <f>M33/(Macro!I33-M33)</f>
        <v>0.16282067963393909</v>
      </c>
      <c r="O33" s="11">
        <f t="shared" si="6"/>
        <v>2.0863961064270296</v>
      </c>
      <c r="P33">
        <v>316711.8</v>
      </c>
      <c r="Q33">
        <f>P33/Macro!D33</f>
        <v>0.44533220094462589</v>
      </c>
      <c r="R33">
        <f>P33/Macro!AM33*100</f>
        <v>941215.03451042739</v>
      </c>
      <c r="S33" s="14">
        <f t="shared" si="1"/>
        <v>0.13154313870948897</v>
      </c>
      <c r="T33">
        <v>324445.8</v>
      </c>
      <c r="U33">
        <f>T33/Macro!D33</f>
        <v>0.45620706964893604</v>
      </c>
      <c r="V33">
        <f>T33/Macro!J33*100</f>
        <v>743808.49275141396</v>
      </c>
      <c r="W33" s="14">
        <f t="shared" si="7"/>
        <v>0.9636547233684567</v>
      </c>
      <c r="X33">
        <v>28482.61</v>
      </c>
      <c r="AA33">
        <f>X33/Macro!J33*100</f>
        <v>65297.83160616149</v>
      </c>
      <c r="AB33" s="28">
        <f t="shared" si="2"/>
        <v>6.2058143186824566</v>
      </c>
      <c r="AC33">
        <v>-5702.2859574180038</v>
      </c>
      <c r="AD33" s="67">
        <v>-0.26862781665684399</v>
      </c>
      <c r="AE33">
        <v>-6292.0039933333301</v>
      </c>
      <c r="AF33">
        <v>-14.791707808291152</v>
      </c>
      <c r="AG33">
        <v>39156.615134746098</v>
      </c>
      <c r="AH33">
        <v>1.4819272087937219</v>
      </c>
      <c r="AI33">
        <v>39291.338199928068</v>
      </c>
      <c r="AJ33">
        <v>1.8788118217129481</v>
      </c>
      <c r="AK33">
        <v>44858.901092164102</v>
      </c>
      <c r="AL33">
        <v>1.2560017833214292</v>
      </c>
      <c r="AM33">
        <v>45584.366227685488</v>
      </c>
      <c r="AN33">
        <v>-0.79823703196583251</v>
      </c>
    </row>
    <row r="34" spans="1:40" x14ac:dyDescent="0.25">
      <c r="A34" t="s">
        <v>31</v>
      </c>
      <c r="B34" s="33">
        <v>70063.100000000006</v>
      </c>
      <c r="C34">
        <f>B34/Macro!AH34</f>
        <v>0.19905929749894169</v>
      </c>
      <c r="D34" s="11">
        <f t="shared" si="3"/>
        <v>-0.25417977932185032</v>
      </c>
      <c r="E34" s="31">
        <v>201333.22575400001</v>
      </c>
      <c r="F34">
        <v>25625.74</v>
      </c>
      <c r="G34">
        <v>2852.3547149999999</v>
      </c>
      <c r="H34">
        <f t="shared" si="0"/>
        <v>0.1414475658865969</v>
      </c>
      <c r="I34" s="24">
        <f t="shared" si="4"/>
        <v>-0.46963924661063972</v>
      </c>
      <c r="J34">
        <f>SUM(F34:G34)/Macro!D34</f>
        <v>3.9211227050672343E-2</v>
      </c>
      <c r="K34">
        <f>SUM(F34:G34)/(Macro!T34+Macro!AB34)</f>
        <v>0.16789151592953747</v>
      </c>
      <c r="L34" s="20">
        <f t="shared" si="5"/>
        <v>-2.3961151169447525</v>
      </c>
      <c r="M34" s="31">
        <v>62060.4</v>
      </c>
      <c r="N34">
        <f>M34/(Macro!I34-M34)</f>
        <v>0.1552878085593408</v>
      </c>
      <c r="O34" s="11">
        <f t="shared" si="6"/>
        <v>-0.75328710745982963</v>
      </c>
      <c r="P34">
        <v>327441.90000000002</v>
      </c>
      <c r="Q34">
        <f>P34/Macro!D34</f>
        <v>0.45085174465835209</v>
      </c>
      <c r="R34">
        <f>P34/Macro!AM34*100</f>
        <v>962703.39799045958</v>
      </c>
      <c r="S34" s="14">
        <f t="shared" si="1"/>
        <v>2.257373593034373</v>
      </c>
      <c r="T34">
        <v>331081.40000000002</v>
      </c>
      <c r="U34">
        <f>T34/Macro!D34</f>
        <v>0.45586293878068063</v>
      </c>
      <c r="V34">
        <f>T34/Macro!J34*100</f>
        <v>739091.10228629364</v>
      </c>
      <c r="W34" s="14">
        <f t="shared" si="7"/>
        <v>-0.63624083441933266</v>
      </c>
      <c r="X34">
        <v>27704.19</v>
      </c>
      <c r="AA34">
        <f>X34/Macro!J34*100</f>
        <v>61845.577326448758</v>
      </c>
      <c r="AB34" s="28">
        <f t="shared" si="2"/>
        <v>-5.4318239249303346</v>
      </c>
      <c r="AC34">
        <v>-6946.6518377788016</v>
      </c>
      <c r="AD34" s="67">
        <v>21.822228658000288</v>
      </c>
      <c r="AE34">
        <v>-5950.5713686666704</v>
      </c>
      <c r="AF34">
        <v>-5.4264527649445764</v>
      </c>
      <c r="AG34">
        <v>40011.930518394198</v>
      </c>
      <c r="AH34">
        <v>2.1843445371996038</v>
      </c>
      <c r="AI34">
        <v>39965.893386303687</v>
      </c>
      <c r="AJ34">
        <v>1.716803797679902</v>
      </c>
      <c r="AK34">
        <v>46958.582356172999</v>
      </c>
      <c r="AL34">
        <v>4.6806346408152812</v>
      </c>
      <c r="AM34">
        <v>45916.686799226089</v>
      </c>
      <c r="AN34">
        <v>0.72902312578115125</v>
      </c>
    </row>
    <row r="35" spans="1:40" x14ac:dyDescent="0.25">
      <c r="A35" t="s">
        <v>32</v>
      </c>
      <c r="B35" s="33">
        <v>72347.740000000005</v>
      </c>
      <c r="C35">
        <f>B35/Macro!AH35</f>
        <v>0.19943143038288724</v>
      </c>
      <c r="D35" s="11">
        <f t="shared" si="3"/>
        <v>3.7213288394555288E-2</v>
      </c>
      <c r="E35" s="31">
        <v>200533.89144899999</v>
      </c>
      <c r="F35">
        <v>28154.61</v>
      </c>
      <c r="G35">
        <v>2575.80529136</v>
      </c>
      <c r="H35">
        <f t="shared" ref="H35:H66" si="8">SUM(F35:G35)/E35</f>
        <v>0.15324300081802081</v>
      </c>
      <c r="I35" s="24">
        <f t="shared" si="4"/>
        <v>1.1795434931423903</v>
      </c>
      <c r="J35">
        <f>SUM(F35:G35)/Macro!D35</f>
        <v>4.1684864097188315E-2</v>
      </c>
      <c r="K35">
        <f>SUM(F35:G35)/(Macro!T35+Macro!AB35)</f>
        <v>0.1727029374914858</v>
      </c>
      <c r="L35" s="20">
        <f t="shared" si="5"/>
        <v>2.8254961913608101</v>
      </c>
      <c r="M35" s="31">
        <v>61815.3</v>
      </c>
      <c r="N35">
        <f>M35/(Macro!I35-M35)</f>
        <v>0.15217021515432222</v>
      </c>
      <c r="O35" s="11">
        <f t="shared" si="6"/>
        <v>-0.31175934050185761</v>
      </c>
      <c r="P35">
        <v>334970.5</v>
      </c>
      <c r="Q35">
        <f>P35/Macro!D35</f>
        <v>0.4543771906978763</v>
      </c>
      <c r="R35">
        <f>P35/Macro!AM35*100</f>
        <v>970901.12486627186</v>
      </c>
      <c r="S35" s="14">
        <f t="shared" si="1"/>
        <v>0.84792685324490691</v>
      </c>
      <c r="T35">
        <v>339837.3</v>
      </c>
      <c r="U35">
        <f>T35/Macro!D35</f>
        <v>0.46097885535696842</v>
      </c>
      <c r="V35">
        <f>T35/Macro!J35*100</f>
        <v>755148.33725707198</v>
      </c>
      <c r="W35" s="14">
        <f t="shared" si="7"/>
        <v>2.1493011999449863</v>
      </c>
      <c r="X35">
        <v>23746.22</v>
      </c>
      <c r="AA35">
        <f>X35/Macro!J35*100</f>
        <v>52766.18708170241</v>
      </c>
      <c r="AB35" s="28">
        <f t="shared" si="2"/>
        <v>-15.877000044683598</v>
      </c>
      <c r="AC35">
        <v>-5671.5783900599999</v>
      </c>
      <c r="AD35" s="67">
        <v>-18.35522317074275</v>
      </c>
      <c r="AE35">
        <v>-6195.1879246666704</v>
      </c>
      <c r="AF35">
        <v>4.1108078677629667</v>
      </c>
      <c r="AG35">
        <v>40894.012493959497</v>
      </c>
      <c r="AH35">
        <v>2.2045474040793671</v>
      </c>
      <c r="AI35">
        <v>40565.569154776123</v>
      </c>
      <c r="AJ35">
        <v>1.5004688189403643</v>
      </c>
      <c r="AK35">
        <v>46565.590884019497</v>
      </c>
      <c r="AL35">
        <v>-0.83688955763768125</v>
      </c>
      <c r="AM35">
        <v>46758.304349358827</v>
      </c>
      <c r="AN35">
        <v>1.8329230804756653</v>
      </c>
    </row>
    <row r="36" spans="1:40" x14ac:dyDescent="0.25">
      <c r="A36" t="s">
        <v>33</v>
      </c>
      <c r="B36" s="33">
        <v>75569.64</v>
      </c>
      <c r="C36">
        <f>B36/Macro!AH36</f>
        <v>0.20534391261225765</v>
      </c>
      <c r="D36" s="11">
        <f t="shared" si="3"/>
        <v>0.59124822293704082</v>
      </c>
      <c r="E36" s="31">
        <v>205430.75577799999</v>
      </c>
      <c r="F36">
        <v>26397.55</v>
      </c>
      <c r="G36">
        <v>2840.0948181399999</v>
      </c>
      <c r="H36">
        <f t="shared" si="8"/>
        <v>0.14232360051157986</v>
      </c>
      <c r="I36" s="24">
        <f t="shared" si="4"/>
        <v>-1.0919400306440952</v>
      </c>
      <c r="J36">
        <f>SUM(F36:G36)/Macro!D36</f>
        <v>3.8379887552756904E-2</v>
      </c>
      <c r="K36">
        <f>SUM(F36:G36)/(Macro!T36+Macro!AB36)</f>
        <v>0.16023085634037001</v>
      </c>
      <c r="L36" s="20">
        <f t="shared" si="5"/>
        <v>-7.4957366773117373</v>
      </c>
      <c r="M36" s="31">
        <v>66080.69</v>
      </c>
      <c r="N36">
        <f>M36/(Macro!I36-M36)</f>
        <v>0.15990514297531436</v>
      </c>
      <c r="O36" s="11">
        <f t="shared" si="6"/>
        <v>0.77349278209921379</v>
      </c>
      <c r="P36">
        <v>340687.1</v>
      </c>
      <c r="Q36">
        <f>P36/Macro!D36</f>
        <v>0.44721565878529157</v>
      </c>
      <c r="R36">
        <f>P36/Macro!AM36*100</f>
        <v>975186.61490663653</v>
      </c>
      <c r="S36" s="14">
        <f t="shared" ref="S36:S67" si="9">100*(LN(R36)-LN(R35))</f>
        <v>0.44042176310590264</v>
      </c>
      <c r="T36">
        <v>345311.4</v>
      </c>
      <c r="U36">
        <f>T36/Macro!D36</f>
        <v>0.45328591906494653</v>
      </c>
      <c r="V36">
        <f>T36/Macro!J36*100</f>
        <v>750413.47647424531</v>
      </c>
      <c r="W36" s="14">
        <f t="shared" si="7"/>
        <v>-0.62898465539529269</v>
      </c>
      <c r="X36">
        <v>31552.99</v>
      </c>
      <c r="AA36">
        <f>X36/Macro!J36*100</f>
        <v>68569.380909686442</v>
      </c>
      <c r="AB36" s="28">
        <f t="shared" si="2"/>
        <v>26.197550327589525</v>
      </c>
      <c r="AC36">
        <v>-5732.6411366124958</v>
      </c>
      <c r="AD36" s="67">
        <v>1.0766446719578855</v>
      </c>
      <c r="AE36">
        <v>-5357.3135703333301</v>
      </c>
      <c r="AF36">
        <v>-13.524599487890788</v>
      </c>
      <c r="AG36">
        <v>41090.953419676604</v>
      </c>
      <c r="AH36">
        <v>0.48158865737666812</v>
      </c>
      <c r="AI36">
        <v>40802.672834208883</v>
      </c>
      <c r="AJ36">
        <v>0.58449489153745315</v>
      </c>
      <c r="AK36">
        <v>46823.594556289099</v>
      </c>
      <c r="AL36">
        <v>0.55406506686924617</v>
      </c>
      <c r="AM36">
        <v>46160.064575896555</v>
      </c>
      <c r="AN36">
        <v>-1.2794300002679102</v>
      </c>
    </row>
    <row r="37" spans="1:40" x14ac:dyDescent="0.25">
      <c r="A37" t="s">
        <v>34</v>
      </c>
      <c r="B37" s="33">
        <v>76152.73</v>
      </c>
      <c r="C37">
        <f>B37/Macro!AH37</f>
        <v>0.20154222575095937</v>
      </c>
      <c r="D37" s="11">
        <f t="shared" si="3"/>
        <v>-0.38016868612982813</v>
      </c>
      <c r="E37" s="31">
        <v>202030.952704</v>
      </c>
      <c r="F37">
        <v>26192.42</v>
      </c>
      <c r="G37">
        <v>2737.2389355199998</v>
      </c>
      <c r="H37">
        <f t="shared" si="8"/>
        <v>0.14319419152522375</v>
      </c>
      <c r="I37" s="24">
        <f t="shared" si="4"/>
        <v>8.7059101364389546E-2</v>
      </c>
      <c r="J37">
        <f>SUM(F37:G37)/Macro!D37</f>
        <v>3.7759045291184012E-2</v>
      </c>
      <c r="K37">
        <f>SUM(F37:G37)/(Macro!T37+Macro!AB37)</f>
        <v>0.15081984263836176</v>
      </c>
      <c r="L37" s="20">
        <f t="shared" si="5"/>
        <v>-6.0529598050035327</v>
      </c>
      <c r="M37" s="31">
        <v>61886.32</v>
      </c>
      <c r="N37">
        <f>M37/(Macro!I37-M37)</f>
        <v>0.14402594920582967</v>
      </c>
      <c r="O37" s="11">
        <f t="shared" si="6"/>
        <v>-1.5879193769484683</v>
      </c>
      <c r="P37">
        <v>348253.7</v>
      </c>
      <c r="Q37">
        <f>P37/Macro!D37</f>
        <v>0.45454138468867672</v>
      </c>
      <c r="R37">
        <f>P37/Macro!AM37*100</f>
        <v>960640.23612327524</v>
      </c>
      <c r="S37" s="14">
        <f t="shared" si="9"/>
        <v>-1.5028877784573069</v>
      </c>
      <c r="T37">
        <v>353208.1</v>
      </c>
      <c r="U37">
        <f>T37/Macro!D37</f>
        <v>0.46100787689335843</v>
      </c>
      <c r="V37">
        <f>T37/Macro!J37*100</f>
        <v>748890.9874147384</v>
      </c>
      <c r="W37" s="14">
        <f t="shared" si="7"/>
        <v>-0.20309278328571878</v>
      </c>
      <c r="X37">
        <v>27646.73</v>
      </c>
      <c r="AA37">
        <f>X37/Macro!J37*100</f>
        <v>58618.097740365156</v>
      </c>
      <c r="AB37" s="28">
        <f t="shared" si="2"/>
        <v>-15.680260860399287</v>
      </c>
      <c r="AC37">
        <v>-5091.482720153901</v>
      </c>
      <c r="AD37" s="67">
        <v>-11.18434594420583</v>
      </c>
      <c r="AE37">
        <v>-4306.6449333333303</v>
      </c>
      <c r="AF37">
        <v>-19.611856263523279</v>
      </c>
      <c r="AG37">
        <v>40850.983662022401</v>
      </c>
      <c r="AH37">
        <v>-0.58399656781702081</v>
      </c>
      <c r="AI37">
        <v>41087.279986144946</v>
      </c>
      <c r="AJ37">
        <v>0.697520853823696</v>
      </c>
      <c r="AK37">
        <v>45942.466382176302</v>
      </c>
      <c r="AL37">
        <v>-1.8818037838883694</v>
      </c>
      <c r="AM37">
        <v>45391.942038550435</v>
      </c>
      <c r="AN37">
        <v>-1.6640412971761991</v>
      </c>
    </row>
    <row r="38" spans="1:40" x14ac:dyDescent="0.25">
      <c r="A38" t="s">
        <v>35</v>
      </c>
      <c r="B38" s="33">
        <v>78304.259999999995</v>
      </c>
      <c r="C38">
        <f>B38/Macro!AH38</f>
        <v>0.20196866174024064</v>
      </c>
      <c r="D38" s="11">
        <f t="shared" si="3"/>
        <v>4.264359892812708E-2</v>
      </c>
      <c r="E38" s="31">
        <v>200788.400069</v>
      </c>
      <c r="F38">
        <v>36288.18</v>
      </c>
      <c r="G38">
        <v>2440.4471414099999</v>
      </c>
      <c r="H38">
        <f t="shared" si="8"/>
        <v>0.19288279167571973</v>
      </c>
      <c r="I38" s="24">
        <f t="shared" si="4"/>
        <v>4.9688600150495974</v>
      </c>
      <c r="J38">
        <f>SUM(F38:G38)/Macro!D38</f>
        <v>4.9559130939545441E-2</v>
      </c>
      <c r="K38">
        <f>SUM(F38:G38)/(Macro!T38+Macro!AB38)</f>
        <v>0.19455755622129006</v>
      </c>
      <c r="L38" s="20">
        <f t="shared" si="5"/>
        <v>25.464200875852839</v>
      </c>
      <c r="M38" s="31">
        <v>67978.25</v>
      </c>
      <c r="N38">
        <f>M38/(Macro!I38-M38)</f>
        <v>0.15820641255164444</v>
      </c>
      <c r="O38" s="11">
        <f t="shared" si="6"/>
        <v>1.4180463345814771</v>
      </c>
      <c r="P38">
        <v>354242.8</v>
      </c>
      <c r="Q38">
        <f>P38/Macro!D38</f>
        <v>0.45330719432653882</v>
      </c>
      <c r="R38">
        <f>P38/Macro!AM38*100</f>
        <v>953673.79843408568</v>
      </c>
      <c r="S38" s="14">
        <f t="shared" si="9"/>
        <v>-0.72782921887153407</v>
      </c>
      <c r="T38">
        <v>360844.9</v>
      </c>
      <c r="U38">
        <f>T38/Macro!D38</f>
        <v>0.46175557895895264</v>
      </c>
      <c r="V38">
        <f>T38/Macro!J38*100</f>
        <v>755346.05402795889</v>
      </c>
      <c r="W38" s="14">
        <f t="shared" si="7"/>
        <v>0.85825651927304847</v>
      </c>
      <c r="X38">
        <v>27856.48</v>
      </c>
      <c r="AA38">
        <f>X38/Macro!J38*100</f>
        <v>58311.153204905364</v>
      </c>
      <c r="AB38" s="28">
        <f t="shared" si="2"/>
        <v>-0.5250101886716152</v>
      </c>
      <c r="AC38">
        <v>-2918.802544356804</v>
      </c>
      <c r="AD38" s="67">
        <v>-42.672838055540389</v>
      </c>
      <c r="AE38">
        <v>-4161.3998483333298</v>
      </c>
      <c r="AF38">
        <v>-3.3725809127148358</v>
      </c>
      <c r="AG38">
        <v>41100.838918449699</v>
      </c>
      <c r="AH38">
        <v>0.61162604674212195</v>
      </c>
      <c r="AI38">
        <v>41289.984860696626</v>
      </c>
      <c r="AJ38">
        <v>0.49335189533119395</v>
      </c>
      <c r="AK38">
        <v>44019.641462806503</v>
      </c>
      <c r="AL38">
        <v>-4.1852888422981414</v>
      </c>
      <c r="AM38">
        <v>45451.374358330511</v>
      </c>
      <c r="AN38">
        <v>0.13093143212423508</v>
      </c>
    </row>
    <row r="39" spans="1:40" x14ac:dyDescent="0.25">
      <c r="A39" t="s">
        <v>36</v>
      </c>
      <c r="B39" s="33">
        <v>81627.44</v>
      </c>
      <c r="C39">
        <f>B39/Macro!AH39</f>
        <v>0.20748009140289206</v>
      </c>
      <c r="D39" s="11">
        <f t="shared" si="3"/>
        <v>0.55114296626514181</v>
      </c>
      <c r="E39" s="31">
        <v>207319.811884</v>
      </c>
      <c r="F39">
        <v>30984</v>
      </c>
      <c r="G39">
        <v>3280.84566541</v>
      </c>
      <c r="H39">
        <f t="shared" si="8"/>
        <v>0.16527530752623842</v>
      </c>
      <c r="I39" s="24">
        <f t="shared" si="4"/>
        <v>-2.7607484149481305</v>
      </c>
      <c r="J39">
        <f>SUM(F39:G39)/Macro!D39</f>
        <v>4.2796766172866492E-2</v>
      </c>
      <c r="K39">
        <f>SUM(F39:G39)/(Macro!T39+Macro!AB39)</f>
        <v>0.18941528190145829</v>
      </c>
      <c r="L39" s="20">
        <f t="shared" si="5"/>
        <v>-2.6786174803872242</v>
      </c>
      <c r="M39" s="31">
        <v>67649.460000000006</v>
      </c>
      <c r="N39">
        <f>M39/(Macro!I39-M39)</f>
        <v>0.15350367619846259</v>
      </c>
      <c r="O39" s="11">
        <f t="shared" si="6"/>
        <v>-0.47027363531818578</v>
      </c>
      <c r="P39">
        <v>359520.2</v>
      </c>
      <c r="Q39">
        <f>P39/Macro!D39</f>
        <v>0.44904045633436213</v>
      </c>
      <c r="R39">
        <f>P39/Macro!AM39*100</f>
        <v>962152.98202494124</v>
      </c>
      <c r="S39" s="14">
        <f t="shared" si="9"/>
        <v>0.88517803823506824</v>
      </c>
      <c r="T39">
        <v>366541</v>
      </c>
      <c r="U39">
        <f>T39/Macro!D39</f>
        <v>0.45780943019405701</v>
      </c>
      <c r="V39">
        <f>T39/Macro!J39*100</f>
        <v>752389.22876471421</v>
      </c>
      <c r="W39" s="14">
        <f t="shared" si="7"/>
        <v>-0.39222124567590555</v>
      </c>
      <c r="X39">
        <v>26400.07</v>
      </c>
      <c r="AA39">
        <f>X39/Macro!J39*100</f>
        <v>54190.740753788712</v>
      </c>
      <c r="AB39" s="28">
        <f t="shared" si="2"/>
        <v>-7.3283323125576061</v>
      </c>
      <c r="AC39">
        <v>-3150.2457073240003</v>
      </c>
      <c r="AD39" s="67">
        <v>7.9293874611239854</v>
      </c>
      <c r="AE39">
        <v>-3727.0140656666699</v>
      </c>
      <c r="AF39">
        <v>-10.438453369017987</v>
      </c>
      <c r="AG39">
        <v>41643.376833142996</v>
      </c>
      <c r="AH39">
        <v>1.3200166443555443</v>
      </c>
      <c r="AI39">
        <v>41614.560929979612</v>
      </c>
      <c r="AJ39">
        <v>0.7860890973393061</v>
      </c>
      <c r="AK39">
        <v>44793.622540466997</v>
      </c>
      <c r="AL39">
        <v>1.7582630206437577</v>
      </c>
      <c r="AM39">
        <v>45341.412846367755</v>
      </c>
      <c r="AN39">
        <v>-0.2419322045046188</v>
      </c>
    </row>
    <row r="40" spans="1:40" x14ac:dyDescent="0.25">
      <c r="A40" t="s">
        <v>37</v>
      </c>
      <c r="B40" s="33">
        <v>83519.33</v>
      </c>
      <c r="C40">
        <f>B40/Macro!AH40</f>
        <v>0.20756280738901689</v>
      </c>
      <c r="D40" s="11">
        <f t="shared" si="3"/>
        <v>8.2715986124831664E-3</v>
      </c>
      <c r="E40" s="31">
        <v>213892.44784400001</v>
      </c>
      <c r="F40">
        <v>27102.1</v>
      </c>
      <c r="G40">
        <v>2768.7707198600001</v>
      </c>
      <c r="H40">
        <f t="shared" si="8"/>
        <v>0.13965369521436294</v>
      </c>
      <c r="I40" s="24">
        <f t="shared" si="4"/>
        <v>-2.5621612311875488</v>
      </c>
      <c r="J40">
        <f>SUM(F40:G40)/Macro!D40</f>
        <v>3.666203634659404E-2</v>
      </c>
      <c r="K40">
        <f>SUM(F40:G40)/(Macro!T40+Macro!AB40)</f>
        <v>0.17246361579817668</v>
      </c>
      <c r="L40" s="20">
        <f t="shared" si="5"/>
        <v>-9.3755572039872845</v>
      </c>
      <c r="M40" s="31">
        <v>64938.55</v>
      </c>
      <c r="N40">
        <f>M40/(Macro!I40-M40)</f>
        <v>0.14203145605505713</v>
      </c>
      <c r="O40" s="11">
        <f t="shared" si="6"/>
        <v>-1.1472220143405458</v>
      </c>
      <c r="P40">
        <v>366449.4</v>
      </c>
      <c r="Q40">
        <f>P40/Macro!D40</f>
        <v>0.4497619553170677</v>
      </c>
      <c r="R40">
        <f>P40/Macro!AM40*100</f>
        <v>979612.16437301517</v>
      </c>
      <c r="S40" s="14">
        <f t="shared" si="9"/>
        <v>1.798327969835789</v>
      </c>
      <c r="T40">
        <v>373175.9</v>
      </c>
      <c r="U40">
        <f>T40/Macro!D40</f>
        <v>0.4580177303093047</v>
      </c>
      <c r="V40">
        <f>T40/Macro!J40*100</f>
        <v>753705.24150466057</v>
      </c>
      <c r="W40" s="14">
        <f t="shared" si="7"/>
        <v>0.1747583701892097</v>
      </c>
      <c r="X40">
        <v>29010.25</v>
      </c>
      <c r="AA40">
        <f>X40/Macro!J40*100</f>
        <v>58592.147784357396</v>
      </c>
      <c r="AB40" s="28">
        <f t="shared" si="2"/>
        <v>7.8090631699888391</v>
      </c>
      <c r="AC40">
        <v>-4497.6273390308997</v>
      </c>
      <c r="AD40" s="67">
        <v>42.770683841402416</v>
      </c>
      <c r="AE40">
        <v>-3589.2865780000002</v>
      </c>
      <c r="AF40">
        <v>-3.6953841665213498</v>
      </c>
      <c r="AG40">
        <v>41934.110190183303</v>
      </c>
      <c r="AH40">
        <v>0.69815029219464786</v>
      </c>
      <c r="AI40">
        <v>42224.880913545094</v>
      </c>
      <c r="AJ40">
        <v>1.4666020016224652</v>
      </c>
      <c r="AK40">
        <v>46431.737529214202</v>
      </c>
      <c r="AL40">
        <v>3.6570272637970205</v>
      </c>
      <c r="AM40">
        <v>45814.036760727613</v>
      </c>
      <c r="AN40">
        <v>1.042366976876679</v>
      </c>
    </row>
    <row r="41" spans="1:40" x14ac:dyDescent="0.25">
      <c r="A41" t="s">
        <v>38</v>
      </c>
      <c r="B41" s="33">
        <v>86246.080000000002</v>
      </c>
      <c r="C41">
        <f>B41/Macro!AH41</f>
        <v>0.21008779023881674</v>
      </c>
      <c r="D41" s="11">
        <f t="shared" si="3"/>
        <v>0.25249828497998505</v>
      </c>
      <c r="E41" s="31">
        <v>224933.92652499999</v>
      </c>
      <c r="F41">
        <v>29235.03</v>
      </c>
      <c r="G41">
        <v>5415.2442381600004</v>
      </c>
      <c r="H41">
        <f t="shared" si="8"/>
        <v>0.15404645610144913</v>
      </c>
      <c r="I41" s="24">
        <f t="shared" si="4"/>
        <v>1.4392760887086187</v>
      </c>
      <c r="J41">
        <f>SUM(F41:G41)/Macro!D41</f>
        <v>4.0738763994695178E-2</v>
      </c>
      <c r="K41">
        <f>SUM(F41:G41)/(Macro!T41+Macro!AB41)</f>
        <v>0.20253606012415099</v>
      </c>
      <c r="L41" s="20">
        <f t="shared" si="5"/>
        <v>16.073165406541555</v>
      </c>
      <c r="M41" s="31">
        <v>74626.240000000005</v>
      </c>
      <c r="N41">
        <f>M41/(Macro!I41-M41)</f>
        <v>0.16133214009705407</v>
      </c>
      <c r="O41" s="11">
        <f t="shared" si="6"/>
        <v>1.9300684041996945</v>
      </c>
      <c r="P41">
        <v>371636.9</v>
      </c>
      <c r="Q41">
        <f>P41/Macro!D41</f>
        <v>0.43693818573437365</v>
      </c>
      <c r="R41">
        <f>P41/Macro!AM41*100</f>
        <v>989292.68869230419</v>
      </c>
      <c r="S41" s="14">
        <f t="shared" si="9"/>
        <v>0.98334892221689785</v>
      </c>
      <c r="T41">
        <v>378363.3</v>
      </c>
      <c r="U41">
        <f>T41/Macro!D41</f>
        <v>0.44484649896302147</v>
      </c>
      <c r="V41">
        <f>T41/Macro!J41*100</f>
        <v>750306.54769159446</v>
      </c>
      <c r="W41" s="14">
        <f t="shared" si="7"/>
        <v>-0.45195119115657434</v>
      </c>
      <c r="X41">
        <v>28427.83</v>
      </c>
      <c r="AA41">
        <f>X41/Macro!J41*100</f>
        <v>56373.297795170787</v>
      </c>
      <c r="AB41" s="28">
        <f t="shared" si="2"/>
        <v>-3.8605087704327801</v>
      </c>
      <c r="AC41">
        <v>-3603.569536204297</v>
      </c>
      <c r="AD41" s="67">
        <v>-19.878432236212007</v>
      </c>
      <c r="AE41">
        <v>-4080.7533886666702</v>
      </c>
      <c r="AF41">
        <v>13.69260436542022</v>
      </c>
      <c r="AG41">
        <v>42976.594388350401</v>
      </c>
      <c r="AH41">
        <v>2.4860052912512769</v>
      </c>
      <c r="AI41">
        <v>42678.610272949962</v>
      </c>
      <c r="AJ41">
        <v>1.0745545033836164</v>
      </c>
      <c r="AK41">
        <v>46580.163924554698</v>
      </c>
      <c r="AL41">
        <v>0.31966582178215364</v>
      </c>
      <c r="AM41">
        <v>46756.516833035967</v>
      </c>
      <c r="AN41">
        <v>2.0571862663633684</v>
      </c>
    </row>
    <row r="42" spans="1:40" x14ac:dyDescent="0.25">
      <c r="A42" t="s">
        <v>39</v>
      </c>
      <c r="B42" s="33">
        <v>86394.4</v>
      </c>
      <c r="C42">
        <f>B42/Macro!AH42</f>
        <v>0.20641061172220682</v>
      </c>
      <c r="D42" s="11">
        <f t="shared" si="3"/>
        <v>-0.36771785166099247</v>
      </c>
      <c r="E42" s="31">
        <v>235921.81374799999</v>
      </c>
      <c r="F42">
        <v>32480.6</v>
      </c>
      <c r="G42">
        <v>3402.0801781999999</v>
      </c>
      <c r="H42">
        <f t="shared" si="8"/>
        <v>0.15209564392603434</v>
      </c>
      <c r="I42" s="24">
        <f t="shared" si="4"/>
        <v>-0.195081217541479</v>
      </c>
      <c r="J42">
        <f>SUM(F42:G42)/Macro!D42</f>
        <v>4.1099901699997707E-2</v>
      </c>
      <c r="K42">
        <f>SUM(F42:G42)/(Macro!T42+Macro!AB42)</f>
        <v>0.20741433629017339</v>
      </c>
      <c r="L42" s="20">
        <f t="shared" si="5"/>
        <v>2.3800471893898223</v>
      </c>
      <c r="M42" s="31">
        <v>74603.600000000006</v>
      </c>
      <c r="N42">
        <f>M42/(Macro!I42-M42)</f>
        <v>0.15713153170154706</v>
      </c>
      <c r="O42" s="11">
        <f t="shared" si="6"/>
        <v>-0.42006083955070106</v>
      </c>
      <c r="P42">
        <v>374106</v>
      </c>
      <c r="Q42">
        <f>P42/Macro!D42</f>
        <v>0.42849975946670332</v>
      </c>
      <c r="R42">
        <f>P42/Macro!AM42*100</f>
        <v>987387.45586718072</v>
      </c>
      <c r="S42" s="14">
        <f t="shared" si="9"/>
        <v>-0.19277103788031269</v>
      </c>
      <c r="T42">
        <v>378883.3</v>
      </c>
      <c r="U42">
        <f>T42/Macro!D42</f>
        <v>0.43397166288685768</v>
      </c>
      <c r="V42">
        <f>T42/Macro!J42*100</f>
        <v>741184.74880339578</v>
      </c>
      <c r="W42" s="14">
        <f t="shared" si="7"/>
        <v>-1.223193543692247</v>
      </c>
      <c r="X42">
        <v>28697.56</v>
      </c>
      <c r="AA42">
        <f>X42/Macro!J42*100</f>
        <v>56139.169501190416</v>
      </c>
      <c r="AB42" s="28">
        <f t="shared" si="2"/>
        <v>-0.41618255744797494</v>
      </c>
      <c r="AC42">
        <v>-3857.3032194015032</v>
      </c>
      <c r="AD42" s="67">
        <v>7.0411762739139006</v>
      </c>
      <c r="AE42">
        <v>-3875.6443599999998</v>
      </c>
      <c r="AF42">
        <v>-5.0262539568382723</v>
      </c>
      <c r="AG42">
        <v>43384.832279636699</v>
      </c>
      <c r="AH42">
        <v>0.9499074952224672</v>
      </c>
      <c r="AI42">
        <v>43231.433175323094</v>
      </c>
      <c r="AJ42">
        <v>1.2953160818442027</v>
      </c>
      <c r="AK42">
        <v>47242.135499038202</v>
      </c>
      <c r="AL42">
        <v>1.421144793641542</v>
      </c>
      <c r="AM42">
        <v>47107.216946436973</v>
      </c>
      <c r="AN42">
        <v>0.75005611443070075</v>
      </c>
    </row>
    <row r="43" spans="1:40" x14ac:dyDescent="0.25">
      <c r="A43" t="s">
        <v>40</v>
      </c>
      <c r="B43" s="33">
        <v>89536.21</v>
      </c>
      <c r="C43">
        <f>B43/Macro!AH43</f>
        <v>0.20788580888276964</v>
      </c>
      <c r="D43" s="11">
        <f t="shared" si="3"/>
        <v>0.14751971605628245</v>
      </c>
      <c r="E43" s="31">
        <v>246579.75249499999</v>
      </c>
      <c r="F43">
        <v>31109.41</v>
      </c>
      <c r="G43">
        <v>3644.1880445699999</v>
      </c>
      <c r="H43">
        <f t="shared" si="8"/>
        <v>0.14094262684960199</v>
      </c>
      <c r="I43" s="24">
        <f t="shared" si="4"/>
        <v>-1.1153017076432348</v>
      </c>
      <c r="J43">
        <f>SUM(F43:G43)/Macro!D43</f>
        <v>3.8854104854493858E-2</v>
      </c>
      <c r="K43">
        <f>SUM(F43:G43)/(Macro!T43+Macro!AB43)</f>
        <v>0.19685070374385435</v>
      </c>
      <c r="L43" s="20">
        <f t="shared" si="5"/>
        <v>-5.2272824864955991</v>
      </c>
      <c r="M43" s="31">
        <v>73852.95</v>
      </c>
      <c r="N43">
        <f>M43/(Macro!I43-M43)</f>
        <v>0.14793073993162206</v>
      </c>
      <c r="O43" s="11">
        <f t="shared" si="6"/>
        <v>-0.92007917699249986</v>
      </c>
      <c r="P43">
        <v>377580.6</v>
      </c>
      <c r="Q43">
        <f>P43/Macro!D43</f>
        <v>0.42213057205208926</v>
      </c>
      <c r="R43">
        <f>P43/Macro!AM43*100</f>
        <v>982101.47741557739</v>
      </c>
      <c r="S43" s="14">
        <f t="shared" si="9"/>
        <v>-0.53678810323312121</v>
      </c>
      <c r="T43">
        <v>384061.8</v>
      </c>
      <c r="U43">
        <f>T43/Macro!D43</f>
        <v>0.42937647574413279</v>
      </c>
      <c r="V43">
        <f>T43/Macro!J43*100</f>
        <v>728207.75923488848</v>
      </c>
      <c r="W43" s="14">
        <f t="shared" si="7"/>
        <v>-1.7663526794486017</v>
      </c>
      <c r="X43">
        <v>29523.01</v>
      </c>
      <c r="AA43">
        <f>X43/Macro!J43*100</f>
        <v>55977.670671671083</v>
      </c>
      <c r="AB43" s="28">
        <f t="shared" si="2"/>
        <v>-0.2880904259669137</v>
      </c>
      <c r="AC43">
        <v>-4396.6858066272034</v>
      </c>
      <c r="AD43" s="67">
        <v>13.983411636210194</v>
      </c>
      <c r="AE43">
        <v>-4094.2771053333299</v>
      </c>
      <c r="AF43">
        <v>5.641197308757457</v>
      </c>
      <c r="AG43">
        <v>43587.810240964798</v>
      </c>
      <c r="AH43">
        <v>0.4678546640904489</v>
      </c>
      <c r="AI43">
        <v>43402.600041454076</v>
      </c>
      <c r="AJ43">
        <v>0.39593150991969661</v>
      </c>
      <c r="AK43">
        <v>47984.496047592002</v>
      </c>
      <c r="AL43">
        <v>1.5713949860901455</v>
      </c>
      <c r="AM43">
        <v>47496.864937454404</v>
      </c>
      <c r="AN43">
        <v>0.82715137143524842</v>
      </c>
    </row>
    <row r="44" spans="1:40" x14ac:dyDescent="0.25">
      <c r="A44" t="s">
        <v>41</v>
      </c>
      <c r="B44" s="33">
        <v>86640.03</v>
      </c>
      <c r="C44">
        <f>B44/Macro!AH44</f>
        <v>0.19658479418051125</v>
      </c>
      <c r="D44" s="11">
        <f t="shared" si="3"/>
        <v>-1.130101470225839</v>
      </c>
      <c r="E44" s="31">
        <v>261701.05548800001</v>
      </c>
      <c r="F44">
        <v>31520.03</v>
      </c>
      <c r="G44">
        <v>3877.5784238599999</v>
      </c>
      <c r="H44">
        <f t="shared" si="8"/>
        <v>0.1352597082875851</v>
      </c>
      <c r="I44" s="24">
        <f t="shared" si="4"/>
        <v>-0.56829185620168865</v>
      </c>
      <c r="J44">
        <f>SUM(F44:G44)/Macro!D44</f>
        <v>3.8119492679119876E-2</v>
      </c>
      <c r="K44">
        <f>SUM(F44:G44)/(Macro!T44+Macro!AB44)</f>
        <v>0.1961836293312125</v>
      </c>
      <c r="L44" s="20">
        <f t="shared" si="5"/>
        <v>-0.33944874380591461</v>
      </c>
      <c r="M44" s="31">
        <v>75680.91</v>
      </c>
      <c r="N44">
        <f>M44/(Macro!I44-M44)</f>
        <v>0.14583494115000761</v>
      </c>
      <c r="O44" s="11">
        <f t="shared" si="6"/>
        <v>-0.20957987816144497</v>
      </c>
      <c r="P44">
        <v>384778.8</v>
      </c>
      <c r="Q44">
        <f>P44/Macro!D44</f>
        <v>0.41436620446351263</v>
      </c>
      <c r="R44">
        <f>P44/Macro!AM44*100</f>
        <v>980062.22515419382</v>
      </c>
      <c r="S44" s="14">
        <f t="shared" si="9"/>
        <v>-0.20785758017289879</v>
      </c>
      <c r="T44">
        <v>391156.7</v>
      </c>
      <c r="U44">
        <f>T44/Macro!D44</f>
        <v>0.42123453040934916</v>
      </c>
      <c r="V44">
        <f>T44/Macro!J44*100</f>
        <v>722748.22638783767</v>
      </c>
      <c r="W44" s="14">
        <f t="shared" si="7"/>
        <v>-0.75254641309001613</v>
      </c>
      <c r="X44">
        <v>30527.09</v>
      </c>
      <c r="Y44">
        <v>10158.549999999999</v>
      </c>
      <c r="Z44">
        <f t="shared" ref="Z44:Z75" si="10">SUM(X44:Y44)</f>
        <v>40685.64</v>
      </c>
      <c r="AA44">
        <f>X44/Macro!J44*100</f>
        <v>56405.527897852437</v>
      </c>
      <c r="AB44" s="28">
        <f t="shared" si="2"/>
        <v>0.76142928622449091</v>
      </c>
      <c r="AC44">
        <v>-4072.3382579091995</v>
      </c>
      <c r="AD44" s="67">
        <v>-7.3770918137727532</v>
      </c>
      <c r="AE44">
        <v>-4493.978865</v>
      </c>
      <c r="AF44">
        <v>9.7624501073951855</v>
      </c>
      <c r="AG44">
        <v>43402.548651005498</v>
      </c>
      <c r="AH44">
        <v>-0.42503073436156974</v>
      </c>
      <c r="AI44">
        <v>43389.368925329713</v>
      </c>
      <c r="AJ44">
        <v>-3.0484616386405903E-2</v>
      </c>
      <c r="AK44">
        <v>47474.886908914697</v>
      </c>
      <c r="AL44">
        <v>-1.0620287398076733</v>
      </c>
      <c r="AM44">
        <v>47883.274308363943</v>
      </c>
      <c r="AN44">
        <v>0.81354710762147653</v>
      </c>
    </row>
    <row r="45" spans="1:40" x14ac:dyDescent="0.25">
      <c r="A45" t="s">
        <v>42</v>
      </c>
      <c r="B45" s="33">
        <v>85837.74</v>
      </c>
      <c r="C45">
        <f>B45/Macro!AH45</f>
        <v>0.19090920009074208</v>
      </c>
      <c r="D45" s="11">
        <f t="shared" si="3"/>
        <v>-0.56755940897691703</v>
      </c>
      <c r="E45" s="31">
        <v>281122.98273500003</v>
      </c>
      <c r="F45">
        <v>35386.46</v>
      </c>
      <c r="G45">
        <v>3603.27563947</v>
      </c>
      <c r="H45">
        <f t="shared" si="8"/>
        <v>0.13869280718404864</v>
      </c>
      <c r="I45" s="24">
        <f t="shared" si="4"/>
        <v>0.34330988964635378</v>
      </c>
      <c r="J45">
        <f>SUM(F45:G45)/Macro!D45</f>
        <v>4.0258315416561261E-2</v>
      </c>
      <c r="K45">
        <f>SUM(F45:G45)/(Macro!T45+Macro!AB45)</f>
        <v>0.21113994486968152</v>
      </c>
      <c r="L45" s="20">
        <f t="shared" si="5"/>
        <v>7.3470054482404068</v>
      </c>
      <c r="M45" s="31">
        <v>77315.78</v>
      </c>
      <c r="N45">
        <f>M45/(Macro!I45-M45)</f>
        <v>0.14644409888417978</v>
      </c>
      <c r="O45" s="11">
        <f t="shared" si="6"/>
        <v>6.0915773417216657E-2</v>
      </c>
      <c r="P45">
        <v>389477.9</v>
      </c>
      <c r="Q45">
        <f>P45/Macro!D45</f>
        <v>0.40215005023288858</v>
      </c>
      <c r="R45">
        <f>P45/Macro!AM45*100</f>
        <v>973464.28233115817</v>
      </c>
      <c r="S45" s="14">
        <f t="shared" si="9"/>
        <v>-0.67549305176157759</v>
      </c>
      <c r="T45">
        <v>396903.3</v>
      </c>
      <c r="U45">
        <f>T45/Macro!D45</f>
        <v>0.4098170449019039</v>
      </c>
      <c r="V45">
        <f>T45/Macro!J45*100</f>
        <v>727776.92582120374</v>
      </c>
      <c r="W45" s="14">
        <f t="shared" si="7"/>
        <v>0.69336537489910199</v>
      </c>
      <c r="X45">
        <v>27603.279999999999</v>
      </c>
      <c r="Y45">
        <v>8266.2049999999999</v>
      </c>
      <c r="Z45">
        <f t="shared" si="10"/>
        <v>35869.485000000001</v>
      </c>
      <c r="AA45">
        <f>X45/Macro!J45*100</f>
        <v>50614.41983722966</v>
      </c>
      <c r="AB45" s="28">
        <f>100*(LN(AA45)-LN(AA44))</f>
        <v>-10.833065335885372</v>
      </c>
      <c r="AC45">
        <v>-4729.3881899140979</v>
      </c>
      <c r="AD45" s="67">
        <v>16.134463553679304</v>
      </c>
      <c r="AE45">
        <v>-4676.5850149999997</v>
      </c>
      <c r="AF45">
        <v>4.0633513304250846</v>
      </c>
      <c r="AG45">
        <v>43113.792846383702</v>
      </c>
      <c r="AH45">
        <v>-0.66529688600465831</v>
      </c>
      <c r="AI45">
        <v>43742.301188751968</v>
      </c>
      <c r="AJ45">
        <v>0.81340722892197137</v>
      </c>
      <c r="AK45">
        <v>47843.181036297799</v>
      </c>
      <c r="AL45">
        <v>0.77576620264459184</v>
      </c>
      <c r="AM45">
        <v>48418.919744750972</v>
      </c>
      <c r="AN45">
        <v>1.1186483049123184</v>
      </c>
    </row>
    <row r="46" spans="1:40" x14ac:dyDescent="0.25">
      <c r="A46" t="s">
        <v>43</v>
      </c>
      <c r="B46" s="33">
        <v>89289.5</v>
      </c>
      <c r="C46">
        <f>B46/Macro!AH46</f>
        <v>0.19511329046017625</v>
      </c>
      <c r="D46" s="11">
        <f t="shared" si="3"/>
        <v>0.42040903694341714</v>
      </c>
      <c r="E46" s="31">
        <v>292348.20928299997</v>
      </c>
      <c r="F46">
        <v>35077.129999999997</v>
      </c>
      <c r="G46">
        <v>4200.2961376100002</v>
      </c>
      <c r="H46">
        <f t="shared" si="8"/>
        <v>0.13435151949088397</v>
      </c>
      <c r="I46" s="24">
        <f t="shared" si="4"/>
        <v>-0.43412876931646638</v>
      </c>
      <c r="J46">
        <f>SUM(F46:G46)/Macro!D46</f>
        <v>3.9524573294420003E-2</v>
      </c>
      <c r="K46">
        <f>SUM(F46:G46)/(Macro!T46+Macro!AB46)</f>
        <v>0.205604374810819</v>
      </c>
      <c r="L46" s="20">
        <f t="shared" si="5"/>
        <v>-2.6567347836262023</v>
      </c>
      <c r="M46" s="31">
        <v>79718.25</v>
      </c>
      <c r="N46">
        <f>M46/(Macro!I46-M46)</f>
        <v>0.14867461374664243</v>
      </c>
      <c r="O46" s="11">
        <f t="shared" si="6"/>
        <v>0.22305148624626459</v>
      </c>
      <c r="P46">
        <v>394190.5</v>
      </c>
      <c r="Q46">
        <f>P46/Macro!D46</f>
        <v>0.39667088303159659</v>
      </c>
      <c r="R46">
        <f>P46/Macro!AM46*100</f>
        <v>970290.95399720513</v>
      </c>
      <c r="S46" s="14">
        <f t="shared" si="9"/>
        <v>-0.32651550914888361</v>
      </c>
      <c r="T46">
        <v>399136.4</v>
      </c>
      <c r="U46">
        <f>T46/Macro!D46</f>
        <v>0.40164790434587477</v>
      </c>
      <c r="V46">
        <f>T46/Macro!J46*100</f>
        <v>724686.29725398635</v>
      </c>
      <c r="W46" s="14">
        <f t="shared" si="7"/>
        <v>-0.4255712891962915</v>
      </c>
      <c r="X46">
        <v>30996</v>
      </c>
      <c r="Y46">
        <v>12245.34</v>
      </c>
      <c r="Z46">
        <f t="shared" si="10"/>
        <v>43241.34</v>
      </c>
      <c r="AA46">
        <f>X46/Macro!J46*100</f>
        <v>56277.444176187797</v>
      </c>
      <c r="AB46" s="28">
        <f t="shared" ref="AB46:AB109" si="11">100*(LN(AA46)-LN(AA45))</f>
        <v>10.605730585177753</v>
      </c>
      <c r="AC46">
        <v>-5299.853723974702</v>
      </c>
      <c r="AD46" s="67">
        <v>12.062142314246481</v>
      </c>
      <c r="AE46">
        <v>-4363.82715333333</v>
      </c>
      <c r="AF46">
        <v>-6.6877403204156165</v>
      </c>
      <c r="AG46">
        <v>43942.945595936901</v>
      </c>
      <c r="AH46">
        <v>1.9231728289540797</v>
      </c>
      <c r="AI46">
        <v>44065.460384691716</v>
      </c>
      <c r="AJ46">
        <v>0.73877959585456487</v>
      </c>
      <c r="AK46">
        <v>49242.799319911603</v>
      </c>
      <c r="AL46">
        <v>2.9254289813044347</v>
      </c>
      <c r="AM46">
        <v>48429.494105144549</v>
      </c>
      <c r="AN46">
        <v>2.1839314981254684E-2</v>
      </c>
    </row>
    <row r="47" spans="1:40" x14ac:dyDescent="0.25">
      <c r="A47" t="s">
        <v>44</v>
      </c>
      <c r="B47" s="33">
        <v>88400.48</v>
      </c>
      <c r="C47">
        <f>B47/Macro!AH47</f>
        <v>0.18948103056543919</v>
      </c>
      <c r="D47" s="11">
        <f t="shared" si="3"/>
        <v>-0.56322598947370628</v>
      </c>
      <c r="E47" s="31">
        <v>299593.620283</v>
      </c>
      <c r="F47">
        <v>57247.43</v>
      </c>
      <c r="G47">
        <v>4229.7641475399996</v>
      </c>
      <c r="H47">
        <f t="shared" si="8"/>
        <v>0.20520194685543655</v>
      </c>
      <c r="I47" s="24">
        <f t="shared" si="4"/>
        <v>7.0850427364552573</v>
      </c>
      <c r="J47">
        <f>SUM(F47:G47)/Macro!D47</f>
        <v>6.04348738777701E-2</v>
      </c>
      <c r="K47">
        <f>SUM(F47:G47)/(Macro!T47+Macro!AB47)</f>
        <v>0.32034221148105113</v>
      </c>
      <c r="L47" s="20">
        <f t="shared" si="5"/>
        <v>44.343602364222122</v>
      </c>
      <c r="M47" s="31">
        <v>82956.179999999993</v>
      </c>
      <c r="N47">
        <f>M47/(Macro!I47-M47)</f>
        <v>0.14737211655823643</v>
      </c>
      <c r="O47" s="11">
        <f t="shared" si="6"/>
        <v>-0.13024971884059988</v>
      </c>
      <c r="P47">
        <v>400877.1</v>
      </c>
      <c r="Q47">
        <f>P47/Macro!D47</f>
        <v>0.39408039542018797</v>
      </c>
      <c r="R47">
        <f>P47/Macro!AM47*100</f>
        <v>970596.90882695594</v>
      </c>
      <c r="S47" s="14">
        <f t="shared" si="9"/>
        <v>3.1527306460610305E-2</v>
      </c>
      <c r="T47">
        <v>407421.8</v>
      </c>
      <c r="U47">
        <f>T47/Macro!D47</f>
        <v>0.40051413275241904</v>
      </c>
      <c r="V47">
        <f>T47/Macro!J47*100</f>
        <v>711740.22719355149</v>
      </c>
      <c r="W47" s="14">
        <f t="shared" si="7"/>
        <v>-1.8025872382112951</v>
      </c>
      <c r="X47">
        <v>34538.449999999997</v>
      </c>
      <c r="Y47">
        <v>20560.71</v>
      </c>
      <c r="Z47">
        <f t="shared" si="10"/>
        <v>55099.159999999996</v>
      </c>
      <c r="AA47">
        <f>X47/Macro!J47*100</f>
        <v>60336.49708953502</v>
      </c>
      <c r="AB47" s="28">
        <f t="shared" si="11"/>
        <v>6.9643360603681259</v>
      </c>
      <c r="AC47">
        <v>-3789.5881599868953</v>
      </c>
      <c r="AD47" s="67">
        <v>-28.496363157267691</v>
      </c>
      <c r="AE47">
        <v>-4384.5255316666698</v>
      </c>
      <c r="AF47">
        <v>0.47431709841049291</v>
      </c>
      <c r="AG47">
        <v>45215.636409759201</v>
      </c>
      <c r="AH47">
        <v>2.8962346437239694</v>
      </c>
      <c r="AI47">
        <v>45213.217081748408</v>
      </c>
      <c r="AJ47">
        <v>2.6046628970553556</v>
      </c>
      <c r="AK47">
        <v>49005.224569746097</v>
      </c>
      <c r="AL47">
        <v>-0.4824558177979969</v>
      </c>
      <c r="AM47">
        <v>49597.385924763854</v>
      </c>
      <c r="AN47">
        <v>2.4115300834729183</v>
      </c>
    </row>
    <row r="48" spans="1:40" x14ac:dyDescent="0.25">
      <c r="A48" t="s">
        <v>45</v>
      </c>
      <c r="B48" s="33">
        <v>84319.1</v>
      </c>
      <c r="C48">
        <f>B48/Macro!AH48</f>
        <v>0.17901574259843106</v>
      </c>
      <c r="D48" s="11">
        <f t="shared" si="3"/>
        <v>-1.046528796700813</v>
      </c>
      <c r="E48" s="31">
        <v>313228.97353299998</v>
      </c>
      <c r="F48">
        <v>61221.59</v>
      </c>
      <c r="G48">
        <v>3985.03668677</v>
      </c>
      <c r="H48">
        <f t="shared" si="8"/>
        <v>0.20817559101026203</v>
      </c>
      <c r="I48" s="24">
        <f t="shared" si="4"/>
        <v>0.29736441548254833</v>
      </c>
      <c r="J48">
        <f>SUM(F48:G48)/Macro!D48</f>
        <v>6.3145188851523176E-2</v>
      </c>
      <c r="K48">
        <f>SUM(F48:G48)/(Macro!T48+Macro!AB48)</f>
        <v>0.34118338148886296</v>
      </c>
      <c r="L48" s="20">
        <f t="shared" si="5"/>
        <v>6.3030273101599033</v>
      </c>
      <c r="M48" s="31">
        <v>81957.78</v>
      </c>
      <c r="N48">
        <f>M48/(Macro!I48-M48)</f>
        <v>0.13983076743066905</v>
      </c>
      <c r="O48" s="11">
        <f t="shared" si="6"/>
        <v>-0.75413491275673761</v>
      </c>
      <c r="P48">
        <v>404369</v>
      </c>
      <c r="Q48">
        <f>P48/Macro!D48</f>
        <v>0.39158530609715236</v>
      </c>
      <c r="R48">
        <f>P48/Macro!AM48*100</f>
        <v>969166.44816407491</v>
      </c>
      <c r="S48" s="14">
        <f t="shared" si="9"/>
        <v>-0.14748818891021642</v>
      </c>
      <c r="T48">
        <v>412578.7</v>
      </c>
      <c r="U48">
        <f>T48/Macro!D48</f>
        <v>0.39953546520298344</v>
      </c>
      <c r="V48">
        <f>T48/Macro!J48*100</f>
        <v>701858.5081795716</v>
      </c>
      <c r="W48" s="14">
        <f t="shared" si="7"/>
        <v>-1.3981166979908366</v>
      </c>
      <c r="X48">
        <v>32150.33</v>
      </c>
      <c r="Y48">
        <v>13860.22</v>
      </c>
      <c r="Z48">
        <f t="shared" si="10"/>
        <v>46010.55</v>
      </c>
      <c r="AA48">
        <f>X48/Macro!J48*100</f>
        <v>54692.55356924855</v>
      </c>
      <c r="AB48" s="28">
        <f t="shared" si="11"/>
        <v>-9.8209611199122193</v>
      </c>
      <c r="AC48">
        <v>-3846.3975234160971</v>
      </c>
      <c r="AD48" s="67">
        <v>1.4990906935227024</v>
      </c>
      <c r="AE48">
        <v>-3547.0936013333298</v>
      </c>
      <c r="AF48">
        <v>-19.099716133139058</v>
      </c>
      <c r="AG48">
        <v>46112.465630769802</v>
      </c>
      <c r="AH48">
        <v>1.9834492936983903</v>
      </c>
      <c r="AI48">
        <v>46624.438903802191</v>
      </c>
      <c r="AJ48">
        <v>3.1212594748615285</v>
      </c>
      <c r="AK48">
        <v>49958.863154185899</v>
      </c>
      <c r="AL48">
        <v>1.9459937033500339</v>
      </c>
      <c r="AM48">
        <v>50173.721261927843</v>
      </c>
      <c r="AN48">
        <v>1.1620276480664815</v>
      </c>
    </row>
    <row r="49" spans="1:40" x14ac:dyDescent="0.25">
      <c r="A49" t="s">
        <v>46</v>
      </c>
      <c r="B49" s="33">
        <v>94716.59</v>
      </c>
      <c r="C49">
        <f>B49/Macro!AH49</f>
        <v>0.19726704905195108</v>
      </c>
      <c r="D49" s="11">
        <f t="shared" si="3"/>
        <v>1.8251306453520022</v>
      </c>
      <c r="E49" s="31">
        <v>320709.053289</v>
      </c>
      <c r="F49">
        <v>50088.61</v>
      </c>
      <c r="G49">
        <v>4494.8120009800004</v>
      </c>
      <c r="H49">
        <f t="shared" si="8"/>
        <v>0.17019607473255</v>
      </c>
      <c r="I49" s="24">
        <f t="shared" si="4"/>
        <v>-3.7979516277712038</v>
      </c>
      <c r="J49">
        <f>SUM(F49:G49)/Macro!D49</f>
        <v>5.203972046466708E-2</v>
      </c>
      <c r="K49">
        <f>SUM(F49:G49)/(Macro!T49+Macro!AB49)</f>
        <v>0.28244102124115167</v>
      </c>
      <c r="L49" s="20">
        <f t="shared" si="5"/>
        <v>-18.895035393870074</v>
      </c>
      <c r="M49" s="31">
        <v>84171.73</v>
      </c>
      <c r="N49">
        <f>M49/(Macro!I49-M49)</f>
        <v>0.14920778005172511</v>
      </c>
      <c r="O49" s="11">
        <f t="shared" si="6"/>
        <v>0.93770126210560578</v>
      </c>
      <c r="P49">
        <v>412033.3</v>
      </c>
      <c r="Q49">
        <f>P49/Macro!D49</f>
        <v>0.39283168713294181</v>
      </c>
      <c r="R49">
        <f>P49/Macro!AM49*100</f>
        <v>982171.219131149</v>
      </c>
      <c r="S49" s="14">
        <f t="shared" si="9"/>
        <v>1.3329280452722969</v>
      </c>
      <c r="T49">
        <v>421178.9</v>
      </c>
      <c r="U49">
        <f>T49/Macro!D49</f>
        <v>0.40155108306002596</v>
      </c>
      <c r="V49">
        <f>T49/Macro!J49*100</f>
        <v>744290.66126075119</v>
      </c>
      <c r="W49" s="14">
        <f t="shared" si="7"/>
        <v>5.8699803866490541</v>
      </c>
      <c r="X49">
        <v>32278.31</v>
      </c>
      <c r="Y49">
        <v>10161.42</v>
      </c>
      <c r="Z49">
        <f t="shared" si="10"/>
        <v>42439.73</v>
      </c>
      <c r="AA49">
        <f>X49/Macro!J49*100</f>
        <v>57040.950280936486</v>
      </c>
      <c r="AB49" s="28">
        <f t="shared" si="11"/>
        <v>4.2041867899614616</v>
      </c>
      <c r="AC49">
        <v>-3355.7615160006972</v>
      </c>
      <c r="AD49" s="67">
        <v>-12.755728039769846</v>
      </c>
      <c r="AE49">
        <v>-2814.0779590000002</v>
      </c>
      <c r="AF49">
        <v>-20.665246670056682</v>
      </c>
      <c r="AG49">
        <v>48075.064615369003</v>
      </c>
      <c r="AH49">
        <v>4.2561137379077882</v>
      </c>
      <c r="AI49">
        <v>47921.76612359249</v>
      </c>
      <c r="AJ49">
        <v>2.7825047341953164</v>
      </c>
      <c r="AK49">
        <v>51430.8261313697</v>
      </c>
      <c r="AL49">
        <v>2.9463500253017059</v>
      </c>
      <c r="AM49">
        <v>50735.15291456745</v>
      </c>
      <c r="AN49">
        <v>1.1189755085310467</v>
      </c>
    </row>
    <row r="50" spans="1:40" x14ac:dyDescent="0.25">
      <c r="A50" t="s">
        <v>47</v>
      </c>
      <c r="B50" s="33">
        <v>90809.41</v>
      </c>
      <c r="C50">
        <f>B50/Macro!AH50</f>
        <v>0.1857768780853053</v>
      </c>
      <c r="D50" s="11">
        <f t="shared" si="3"/>
        <v>-1.1490170966645785</v>
      </c>
      <c r="E50" s="31">
        <v>337520.35289400001</v>
      </c>
      <c r="F50">
        <v>63685.9</v>
      </c>
      <c r="G50">
        <v>4918.4112517599997</v>
      </c>
      <c r="H50">
        <f t="shared" si="8"/>
        <v>0.20325977578396739</v>
      </c>
      <c r="I50" s="24">
        <f t="shared" si="4"/>
        <v>3.30637010514174</v>
      </c>
      <c r="J50">
        <f>SUM(F50:G50)/Macro!D50</f>
        <v>6.3183018698382665E-2</v>
      </c>
      <c r="K50">
        <f>SUM(F50:G50)/(Macro!T50+Macro!AB50)</f>
        <v>0.35359037249260389</v>
      </c>
      <c r="L50" s="20">
        <f t="shared" si="5"/>
        <v>22.466934885665822</v>
      </c>
      <c r="M50" s="31">
        <v>86858.31</v>
      </c>
      <c r="N50">
        <f>M50/(Macro!I50-M50)</f>
        <v>0.14911817783723927</v>
      </c>
      <c r="O50" s="11">
        <f t="shared" si="6"/>
        <v>-8.9602214485839937E-3</v>
      </c>
      <c r="P50">
        <v>425751.3</v>
      </c>
      <c r="Q50">
        <f>P50/Macro!D50</f>
        <v>0.39210731596799786</v>
      </c>
      <c r="R50">
        <f>P50/Macro!AM50*100</f>
        <v>1005620.3554417181</v>
      </c>
      <c r="S50" s="14">
        <f t="shared" si="9"/>
        <v>2.3594248433891352</v>
      </c>
      <c r="T50">
        <v>435703.3</v>
      </c>
      <c r="U50">
        <f>T50/Macro!D50</f>
        <v>0.40127288283417895</v>
      </c>
      <c r="V50">
        <f>T50/Macro!J50*100</f>
        <v>753272.15882483893</v>
      </c>
      <c r="W50" s="14">
        <f t="shared" si="7"/>
        <v>1.1994962923591146</v>
      </c>
      <c r="X50">
        <v>33569.589999999997</v>
      </c>
      <c r="Y50">
        <v>13977.27</v>
      </c>
      <c r="Z50">
        <f t="shared" si="10"/>
        <v>47546.86</v>
      </c>
      <c r="AA50">
        <f>X50/Macro!J50*100</f>
        <v>58037.287140502995</v>
      </c>
      <c r="AB50" s="28">
        <f t="shared" si="11"/>
        <v>1.7316249847810994</v>
      </c>
      <c r="AC50">
        <v>-1624.7655910558969</v>
      </c>
      <c r="AD50" s="67">
        <v>-51.582805175254308</v>
      </c>
      <c r="AE50">
        <v>-2339.0970550000002</v>
      </c>
      <c r="AF50">
        <v>-16.878740067627245</v>
      </c>
      <c r="AG50">
        <v>49814.657977280302</v>
      </c>
      <c r="AH50">
        <v>3.6184940692834178</v>
      </c>
      <c r="AI50">
        <v>49212.769932572817</v>
      </c>
      <c r="AJ50">
        <v>2.6939821158735424</v>
      </c>
      <c r="AK50">
        <v>51439.423568336199</v>
      </c>
      <c r="AL50">
        <v>1.6716505670233226E-2</v>
      </c>
      <c r="AM50">
        <v>51554.427296913556</v>
      </c>
      <c r="AN50">
        <v>1.614806175366567</v>
      </c>
    </row>
    <row r="51" spans="1:40" x14ac:dyDescent="0.25">
      <c r="A51" t="s">
        <v>48</v>
      </c>
      <c r="B51" s="33">
        <v>98687.29</v>
      </c>
      <c r="C51">
        <f>B51/Macro!AH51</f>
        <v>0.19408522362992009</v>
      </c>
      <c r="D51" s="11">
        <f t="shared" si="3"/>
        <v>0.83083455446147925</v>
      </c>
      <c r="E51" s="31">
        <v>366414.66471699998</v>
      </c>
      <c r="F51">
        <v>48634.5</v>
      </c>
      <c r="G51">
        <v>5111.5233450400001</v>
      </c>
      <c r="H51">
        <f t="shared" si="8"/>
        <v>0.14668087421269202</v>
      </c>
      <c r="I51" s="24">
        <f t="shared" si="4"/>
        <v>-5.6578901571275377</v>
      </c>
      <c r="J51">
        <f>SUM(F51:G51)/Macro!D51</f>
        <v>4.6445729956247045E-2</v>
      </c>
      <c r="K51">
        <f>SUM(F51:G51)/(Macro!T51+Macro!AB51)</f>
        <v>0.2680532821876761</v>
      </c>
      <c r="L51" s="20">
        <f t="shared" si="5"/>
        <v>-27.69533283960812</v>
      </c>
      <c r="M51" s="31">
        <v>93290.16</v>
      </c>
      <c r="N51">
        <f>M51/(Macro!I51-M51)</f>
        <v>0.15245287745038696</v>
      </c>
      <c r="O51" s="11">
        <f t="shared" si="6"/>
        <v>0.33346996131476958</v>
      </c>
      <c r="P51">
        <v>429609.3</v>
      </c>
      <c r="Q51">
        <f>P51/Macro!D51</f>
        <v>0.371255700284917</v>
      </c>
      <c r="R51">
        <f>P51/Macro!AM51*100</f>
        <v>985949.37801160163</v>
      </c>
      <c r="S51" s="14">
        <f t="shared" si="9"/>
        <v>-1.9754886631575985</v>
      </c>
      <c r="T51">
        <v>439420.3</v>
      </c>
      <c r="U51">
        <f>T51/Macro!D51</f>
        <v>0.37973407744177867</v>
      </c>
      <c r="V51">
        <f>T51/Macro!J51*100</f>
        <v>729068.89844133297</v>
      </c>
      <c r="W51" s="14">
        <f t="shared" si="7"/>
        <v>-3.2658356764891039</v>
      </c>
      <c r="X51">
        <v>32927.75</v>
      </c>
      <c r="Y51">
        <v>11456.52</v>
      </c>
      <c r="Z51">
        <f t="shared" si="10"/>
        <v>44384.270000000004</v>
      </c>
      <c r="AA51">
        <f>X51/Macro!J51*100</f>
        <v>54632.429181472966</v>
      </c>
      <c r="AB51" s="28">
        <f t="shared" si="11"/>
        <v>-6.0458038228992095</v>
      </c>
      <c r="AC51">
        <v>-1397.0979090597975</v>
      </c>
      <c r="AD51" s="67">
        <v>-14.01234019537203</v>
      </c>
      <c r="AE51">
        <v>-1624.931981</v>
      </c>
      <c r="AF51">
        <v>-30.53165632753106</v>
      </c>
      <c r="AG51">
        <v>50658.834801978403</v>
      </c>
      <c r="AH51">
        <v>1.6946353924242881</v>
      </c>
      <c r="AI51">
        <v>50114.546698616374</v>
      </c>
      <c r="AJ51">
        <v>1.8324040026178063</v>
      </c>
      <c r="AK51">
        <v>52055.9327110382</v>
      </c>
      <c r="AL51">
        <v>1.1985148742636706</v>
      </c>
      <c r="AM51">
        <v>51739.511222231791</v>
      </c>
      <c r="AN51">
        <v>0.35900684969749508</v>
      </c>
    </row>
    <row r="52" spans="1:40" x14ac:dyDescent="0.25">
      <c r="A52" t="s">
        <v>49</v>
      </c>
      <c r="B52" s="33">
        <v>85023.35</v>
      </c>
      <c r="C52">
        <f>B52/Macro!AH52</f>
        <v>0.16247162304705415</v>
      </c>
      <c r="D52" s="11">
        <f t="shared" si="3"/>
        <v>-3.1613600582865944</v>
      </c>
      <c r="E52" s="31">
        <v>388733.67773300002</v>
      </c>
      <c r="F52">
        <v>72419.62</v>
      </c>
      <c r="G52">
        <v>5251.6615873399996</v>
      </c>
      <c r="H52">
        <f t="shared" si="8"/>
        <v>0.1998058980644537</v>
      </c>
      <c r="I52" s="24">
        <f t="shared" si="4"/>
        <v>5.3125023851761686</v>
      </c>
      <c r="J52">
        <f>SUM(F52:G52)/Macro!D52</f>
        <v>6.4668082275676136E-2</v>
      </c>
      <c r="K52">
        <f>SUM(F52:G52)/(Macro!T52+Macro!AB52)</f>
        <v>0.37099920990146018</v>
      </c>
      <c r="L52" s="20">
        <f t="shared" si="5"/>
        <v>32.501415807644172</v>
      </c>
      <c r="M52" s="31">
        <v>97701.42</v>
      </c>
      <c r="N52">
        <f>M52/(Macro!I52-M52)</f>
        <v>0.15463646729467259</v>
      </c>
      <c r="O52" s="11">
        <f t="shared" si="6"/>
        <v>0.21835898442856272</v>
      </c>
      <c r="P52">
        <v>426828.5</v>
      </c>
      <c r="Q52">
        <f>P52/Macro!D52</f>
        <v>0.35537176664923786</v>
      </c>
      <c r="R52">
        <f>P52/Macro!AM52*100</f>
        <v>950226.20908656588</v>
      </c>
      <c r="S52" s="14">
        <f t="shared" si="9"/>
        <v>-3.6904941447915007</v>
      </c>
      <c r="T52">
        <v>446126.1</v>
      </c>
      <c r="U52">
        <f>T52/Macro!D52</f>
        <v>0.37143869330500318</v>
      </c>
      <c r="V52">
        <f>T52/Macro!J52*100</f>
        <v>717177.44942653668</v>
      </c>
      <c r="W52" s="14">
        <f t="shared" si="7"/>
        <v>-1.6444939716972584</v>
      </c>
      <c r="X52">
        <v>34623.07</v>
      </c>
      <c r="Y52">
        <v>13896</v>
      </c>
      <c r="Z52">
        <f t="shared" si="10"/>
        <v>48519.07</v>
      </c>
      <c r="AA52">
        <f>X52/Macro!J52*100</f>
        <v>55658.893379957917</v>
      </c>
      <c r="AB52" s="28">
        <f t="shared" si="11"/>
        <v>1.861422662679324</v>
      </c>
      <c r="AC52">
        <v>-1239.0196164892041</v>
      </c>
      <c r="AD52" s="67">
        <v>-11.31476123079843</v>
      </c>
      <c r="AE52">
        <v>-1571.99020433333</v>
      </c>
      <c r="AF52">
        <v>-3.2580918638876839</v>
      </c>
      <c r="AG52">
        <v>50801.591600508596</v>
      </c>
      <c r="AH52">
        <v>0.28180039886077041</v>
      </c>
      <c r="AI52">
        <v>49710.733839358632</v>
      </c>
      <c r="AJ52">
        <v>-0.80577973035699502</v>
      </c>
      <c r="AK52">
        <v>52040.611216997801</v>
      </c>
      <c r="AL52">
        <v>-2.9432752891872999E-2</v>
      </c>
      <c r="AM52">
        <v>51282.891963866423</v>
      </c>
      <c r="AN52">
        <v>-0.88253492848839477</v>
      </c>
    </row>
    <row r="53" spans="1:40" x14ac:dyDescent="0.25">
      <c r="A53" t="s">
        <v>50</v>
      </c>
      <c r="B53" s="33">
        <v>98539.83</v>
      </c>
      <c r="C53">
        <f>B53/Macro!AH53</f>
        <v>0.18180008966409175</v>
      </c>
      <c r="D53" s="11">
        <f t="shared" si="3"/>
        <v>1.9328466617037603</v>
      </c>
      <c r="E53" s="31">
        <v>407499.318447</v>
      </c>
      <c r="F53">
        <v>76833.570000000007</v>
      </c>
      <c r="G53">
        <v>5064.73848464</v>
      </c>
      <c r="H53">
        <f t="shared" si="8"/>
        <v>0.20097778027398547</v>
      </c>
      <c r="I53" s="24">
        <f t="shared" si="4"/>
        <v>0.1171882209531766</v>
      </c>
      <c r="J53">
        <f>SUM(F53:G53)/Macro!D53</f>
        <v>6.6047981732509017E-2</v>
      </c>
      <c r="K53">
        <f>SUM(F53:G53)/(Macro!T53+Macro!AB53)</f>
        <v>0.37469887809746033</v>
      </c>
      <c r="L53" s="20">
        <f t="shared" si="5"/>
        <v>0.99227787002376111</v>
      </c>
      <c r="M53" s="31">
        <v>96222.99</v>
      </c>
      <c r="N53">
        <f>M53/(Macro!I53-M53)</f>
        <v>0.14711533032473331</v>
      </c>
      <c r="O53" s="11">
        <f t="shared" si="6"/>
        <v>-0.75211369699392794</v>
      </c>
      <c r="P53">
        <v>433281</v>
      </c>
      <c r="Q53">
        <f>P53/Macro!D53</f>
        <v>0.34942523359210054</v>
      </c>
      <c r="R53">
        <f>P53/Macro!AM53*100</f>
        <v>935898.61006589804</v>
      </c>
      <c r="S53" s="14">
        <f t="shared" si="9"/>
        <v>-1.5192923046605245</v>
      </c>
      <c r="T53">
        <v>450389.2</v>
      </c>
      <c r="U53">
        <f>T53/Macro!D53</f>
        <v>0.36322236935697455</v>
      </c>
      <c r="V53">
        <f>T53/Macro!J53*100</f>
        <v>707301.83967223251</v>
      </c>
      <c r="W53" s="14">
        <f t="shared" si="7"/>
        <v>-1.3865793702015239</v>
      </c>
      <c r="X53">
        <v>41277.03</v>
      </c>
      <c r="Y53">
        <v>39321.040000000001</v>
      </c>
      <c r="Z53">
        <f t="shared" si="10"/>
        <v>80598.070000000007</v>
      </c>
      <c r="AA53">
        <f>X53/Macro!J53*100</f>
        <v>64822.4230403525</v>
      </c>
      <c r="AB53" s="28">
        <f t="shared" si="11"/>
        <v>15.240970395832143</v>
      </c>
      <c r="AC53">
        <v>-1687.7984775552977</v>
      </c>
      <c r="AD53" s="67">
        <v>36.220480700517143</v>
      </c>
      <c r="AE53">
        <v>-2162.1795539999998</v>
      </c>
      <c r="AF53">
        <v>37.54408570993386</v>
      </c>
      <c r="AG53">
        <v>48775.394383752202</v>
      </c>
      <c r="AH53">
        <v>-3.9884522372643718</v>
      </c>
      <c r="AI53">
        <v>49053.597759007047</v>
      </c>
      <c r="AJ53">
        <v>-1.321919894554636</v>
      </c>
      <c r="AK53">
        <v>50463.1928613075</v>
      </c>
      <c r="AL53">
        <v>-3.0311295713127127</v>
      </c>
      <c r="AM53">
        <v>51216.747681452718</v>
      </c>
      <c r="AN53">
        <v>-0.12897923631200361</v>
      </c>
    </row>
    <row r="54" spans="1:40" x14ac:dyDescent="0.25">
      <c r="A54" t="s">
        <v>51</v>
      </c>
      <c r="B54" s="33">
        <v>101704.9</v>
      </c>
      <c r="C54">
        <f>B54/Macro!AH54</f>
        <v>0.18643148468934165</v>
      </c>
      <c r="D54" s="11">
        <f t="shared" si="3"/>
        <v>0.46313950252498959</v>
      </c>
      <c r="E54" s="31">
        <v>424372.33910300001</v>
      </c>
      <c r="F54">
        <v>74093.89</v>
      </c>
      <c r="G54">
        <v>4997.8497003000002</v>
      </c>
      <c r="H54">
        <f t="shared" si="8"/>
        <v>0.18637345654402684</v>
      </c>
      <c r="I54" s="24">
        <f t="shared" si="4"/>
        <v>-1.4604323729958624</v>
      </c>
      <c r="J54">
        <f>SUM(F54:G54)/Macro!D54</f>
        <v>6.2236629098072663E-2</v>
      </c>
      <c r="K54">
        <f>SUM(F54:G54)/(Macro!T54+Macro!AB54)</f>
        <v>0.34708235926688197</v>
      </c>
      <c r="L54" s="20">
        <f t="shared" si="5"/>
        <v>-7.6560613284693986</v>
      </c>
      <c r="M54" s="31">
        <v>94508.83</v>
      </c>
      <c r="N54">
        <f>M54/(Macro!I54-M54)</f>
        <v>0.13901583951463323</v>
      </c>
      <c r="O54" s="11">
        <f t="shared" si="6"/>
        <v>-0.80994908101000851</v>
      </c>
      <c r="P54">
        <v>427865.2</v>
      </c>
      <c r="Q54">
        <f>P54/Macro!D54</f>
        <v>0.3366835507383798</v>
      </c>
      <c r="R54">
        <f>P54/Macro!AM54*100</f>
        <v>896320.82641677966</v>
      </c>
      <c r="S54" s="14">
        <f t="shared" si="9"/>
        <v>-4.320873394892466</v>
      </c>
      <c r="T54">
        <v>432569.59999999998</v>
      </c>
      <c r="U54">
        <f>T54/Macro!D54</f>
        <v>0.34038540378951276</v>
      </c>
      <c r="V54">
        <f>T54/Macro!J54*100</f>
        <v>665566.97738157504</v>
      </c>
      <c r="W54" s="14">
        <f t="shared" si="7"/>
        <v>-6.081823004997311</v>
      </c>
      <c r="X54">
        <v>42079.7</v>
      </c>
      <c r="Y54">
        <v>15888.77</v>
      </c>
      <c r="Z54">
        <f t="shared" si="10"/>
        <v>57968.47</v>
      </c>
      <c r="AA54">
        <f>X54/Macro!J54*100</f>
        <v>64745.323615259746</v>
      </c>
      <c r="AB54" s="28">
        <f t="shared" si="11"/>
        <v>-0.11901022620648405</v>
      </c>
      <c r="AC54">
        <v>-2540.9993297634937</v>
      </c>
      <c r="AD54" s="67">
        <v>50.551109244038429</v>
      </c>
      <c r="AE54">
        <v>-3350.9446393333301</v>
      </c>
      <c r="AF54">
        <v>54.97994295312489</v>
      </c>
      <c r="AG54">
        <v>47701.264087844203</v>
      </c>
      <c r="AH54">
        <v>-2.2021970493093685</v>
      </c>
      <c r="AI54">
        <v>48074.474614628569</v>
      </c>
      <c r="AJ54">
        <v>-1.9960271806948044</v>
      </c>
      <c r="AK54">
        <v>50242.263417607697</v>
      </c>
      <c r="AL54">
        <v>-0.43780314160263828</v>
      </c>
      <c r="AM54">
        <v>51426.153621733509</v>
      </c>
      <c r="AN54">
        <v>0.40886223698390656</v>
      </c>
    </row>
    <row r="55" spans="1:40" x14ac:dyDescent="0.25">
      <c r="A55" t="s">
        <v>52</v>
      </c>
      <c r="B55" s="33">
        <v>99818.07</v>
      </c>
      <c r="C55">
        <f>B55/Macro!AH55</f>
        <v>0.17765742884755376</v>
      </c>
      <c r="D55" s="11">
        <f t="shared" si="3"/>
        <v>-0.87740558417878922</v>
      </c>
      <c r="E55" s="31">
        <v>422659.57330599998</v>
      </c>
      <c r="F55">
        <v>54210.63</v>
      </c>
      <c r="G55">
        <v>4986.7746680199998</v>
      </c>
      <c r="H55">
        <f t="shared" si="8"/>
        <v>0.14005930163839411</v>
      </c>
      <c r="I55" s="24">
        <f t="shared" si="4"/>
        <v>-4.6314154905632732</v>
      </c>
      <c r="J55">
        <f>SUM(F55:G55)/Macro!D55</f>
        <v>4.5797546372450947E-2</v>
      </c>
      <c r="K55">
        <f>SUM(F55:G55)/(Macro!T55+Macro!AB55)</f>
        <v>0.25536926490986189</v>
      </c>
      <c r="L55" s="20">
        <f t="shared" si="5"/>
        <v>-30.685150301322995</v>
      </c>
      <c r="M55" s="31">
        <v>101330.1</v>
      </c>
      <c r="N55">
        <f>M55/(Macro!I55-M55)</f>
        <v>0.14952744622041828</v>
      </c>
      <c r="O55" s="11">
        <f t="shared" si="6"/>
        <v>1.0511606705785048</v>
      </c>
      <c r="P55">
        <v>426020.8</v>
      </c>
      <c r="Q55">
        <f>P55/Macro!D55</f>
        <v>0.32958720830828669</v>
      </c>
      <c r="R55">
        <f>P55/Macro!AM55*100</f>
        <v>883335.52774129063</v>
      </c>
      <c r="S55" s="14">
        <f t="shared" si="9"/>
        <v>-1.4593299537688509</v>
      </c>
      <c r="T55">
        <v>437698.4</v>
      </c>
      <c r="U55">
        <f>T55/Macro!D55</f>
        <v>0.33862147983620472</v>
      </c>
      <c r="V55">
        <f>T55/Macro!J55*100</f>
        <v>671485.83292661491</v>
      </c>
      <c r="W55" s="14">
        <f t="shared" si="7"/>
        <v>0.88536431213483979</v>
      </c>
      <c r="X55">
        <v>46174.13</v>
      </c>
      <c r="Y55">
        <v>19751.990000000002</v>
      </c>
      <c r="Z55">
        <f t="shared" si="10"/>
        <v>65926.12</v>
      </c>
      <c r="AA55">
        <f>X55/Macro!J55*100</f>
        <v>70837.074439184129</v>
      </c>
      <c r="AB55" s="28">
        <f t="shared" si="11"/>
        <v>8.9921038100326811</v>
      </c>
      <c r="AC55">
        <v>-5436.0709008565027</v>
      </c>
      <c r="AD55" s="67">
        <v>113.93436972541315</v>
      </c>
      <c r="AE55">
        <v>-3947.4020103333301</v>
      </c>
      <c r="AF55">
        <v>17.799678454809239</v>
      </c>
      <c r="AG55">
        <v>46954.177558808798</v>
      </c>
      <c r="AH55">
        <v>-1.5661776334891433</v>
      </c>
      <c r="AI55">
        <v>48289.63573483799</v>
      </c>
      <c r="AJ55">
        <v>0.44755792327255017</v>
      </c>
      <c r="AK55">
        <v>52390.248459665301</v>
      </c>
      <c r="AL55">
        <v>4.2752553247926128</v>
      </c>
      <c r="AM55">
        <v>52235.937544278262</v>
      </c>
      <c r="AN55">
        <v>1.5746538784548059</v>
      </c>
    </row>
    <row r="56" spans="1:40" x14ac:dyDescent="0.25">
      <c r="A56" t="s">
        <v>53</v>
      </c>
      <c r="B56" s="33">
        <v>97210.04</v>
      </c>
      <c r="C56">
        <f>B56/Macro!AH56</f>
        <v>0.16917745090531913</v>
      </c>
      <c r="D56" s="11">
        <f t="shared" si="3"/>
        <v>-0.84799779422346233</v>
      </c>
      <c r="E56" s="31">
        <v>427342.50229099998</v>
      </c>
      <c r="F56">
        <v>78601.83</v>
      </c>
      <c r="G56">
        <v>5443.9150496599996</v>
      </c>
      <c r="H56">
        <f t="shared" si="8"/>
        <v>0.19667069060317535</v>
      </c>
      <c r="I56" s="24">
        <f t="shared" si="4"/>
        <v>5.661138896478124</v>
      </c>
      <c r="J56">
        <f>SUM(F56:G56)/Macro!D56</f>
        <v>6.4065018842898988E-2</v>
      </c>
      <c r="K56">
        <f>SUM(F56:G56)/(Macro!T56+Macro!AB56)</f>
        <v>0.34921716153580229</v>
      </c>
      <c r="L56" s="20">
        <f t="shared" si="5"/>
        <v>31.298337268756569</v>
      </c>
      <c r="M56" s="31">
        <v>96274.7</v>
      </c>
      <c r="N56">
        <f>M56/(Macro!I56-M56)</f>
        <v>0.13761169952515059</v>
      </c>
      <c r="O56" s="11">
        <f t="shared" si="6"/>
        <v>-1.1915746695267682</v>
      </c>
      <c r="P56">
        <v>421929.3</v>
      </c>
      <c r="Q56">
        <f>P56/Macro!D56</f>
        <v>0.32162138058148521</v>
      </c>
      <c r="R56">
        <f>P56/Macro!AM56*100</f>
        <v>870889.62039362558</v>
      </c>
      <c r="S56" s="14">
        <f t="shared" si="9"/>
        <v>-1.4189873169637934</v>
      </c>
      <c r="T56">
        <v>441943.8</v>
      </c>
      <c r="U56">
        <f>T56/Macro!D56</f>
        <v>0.33687770698889075</v>
      </c>
      <c r="V56">
        <f>T56/Macro!J56*100</f>
        <v>667471.81592489372</v>
      </c>
      <c r="W56" s="14">
        <f t="shared" si="7"/>
        <v>-0.59957520391513697</v>
      </c>
      <c r="X56">
        <v>44521.14</v>
      </c>
      <c r="Y56">
        <v>16728.84</v>
      </c>
      <c r="Z56">
        <f t="shared" si="10"/>
        <v>61249.979999999996</v>
      </c>
      <c r="AA56">
        <f>X56/Macro!J56*100</f>
        <v>67240.690248050596</v>
      </c>
      <c r="AB56" s="28">
        <f t="shared" si="11"/>
        <v>-5.2103939987960146</v>
      </c>
      <c r="AC56">
        <v>-5053.7073888395025</v>
      </c>
      <c r="AD56" s="67">
        <v>-7.0338212836178293</v>
      </c>
      <c r="AE56">
        <v>-5405.0791436666696</v>
      </c>
      <c r="AF56">
        <v>36.927506484454796</v>
      </c>
      <c r="AG56">
        <v>48610.795851781601</v>
      </c>
      <c r="AH56">
        <v>3.5281595357472368</v>
      </c>
      <c r="AI56">
        <v>48825.50582715551</v>
      </c>
      <c r="AJ56">
        <v>1.1097000094596343</v>
      </c>
      <c r="AK56">
        <v>53664.503240621103</v>
      </c>
      <c r="AL56">
        <v>2.4322365677208748</v>
      </c>
      <c r="AM56">
        <v>54227.212282001805</v>
      </c>
      <c r="AN56">
        <v>3.8120781043426679</v>
      </c>
    </row>
    <row r="57" spans="1:40" x14ac:dyDescent="0.25">
      <c r="A57" t="s">
        <v>54</v>
      </c>
      <c r="B57" s="33">
        <v>98825.86</v>
      </c>
      <c r="C57">
        <f>B57/Macro!AH57</f>
        <v>0.1675616662258303</v>
      </c>
      <c r="D57" s="11">
        <f t="shared" si="3"/>
        <v>-0.16157846794888353</v>
      </c>
      <c r="E57" s="31">
        <v>431384.13937200001</v>
      </c>
      <c r="F57">
        <v>75745.56</v>
      </c>
      <c r="G57">
        <v>7266.7672206899997</v>
      </c>
      <c r="H57">
        <f t="shared" si="8"/>
        <v>0.19243249726690834</v>
      </c>
      <c r="I57" s="24">
        <f t="shared" si="4"/>
        <v>-0.42381933362670154</v>
      </c>
      <c r="J57">
        <f>SUM(F57:G57)/Macro!D57</f>
        <v>6.2206960465246458E-2</v>
      </c>
      <c r="K57">
        <f>SUM(F57:G57)/(Macro!T57+Macro!AB57)</f>
        <v>0.33554298241567199</v>
      </c>
      <c r="L57" s="20">
        <f t="shared" si="5"/>
        <v>-3.9943905340864339</v>
      </c>
      <c r="M57" s="31">
        <v>109360.3</v>
      </c>
      <c r="N57">
        <f>M57/(Macro!I57-M57)</f>
        <v>0.15585745808527587</v>
      </c>
      <c r="O57" s="11">
        <f t="shared" si="6"/>
        <v>1.824575856012528</v>
      </c>
      <c r="P57">
        <v>421765.8</v>
      </c>
      <c r="Q57">
        <f>P57/Macro!D57</f>
        <v>0.31605870266041391</v>
      </c>
      <c r="R57">
        <f>P57/Macro!AM57*100</f>
        <v>869917.95129879506</v>
      </c>
      <c r="S57" s="14">
        <f t="shared" si="9"/>
        <v>-0.11163430255471951</v>
      </c>
      <c r="T57">
        <v>445747.1</v>
      </c>
      <c r="U57">
        <f>T57/Macro!D57</f>
        <v>0.33402957314377263</v>
      </c>
      <c r="V57">
        <f>T57/Macro!J57*100</f>
        <v>667285.92974665517</v>
      </c>
      <c r="W57" s="14">
        <f t="shared" si="7"/>
        <v>-2.7853171115665987E-2</v>
      </c>
      <c r="X57">
        <v>49902.38</v>
      </c>
      <c r="Y57">
        <v>43518.14</v>
      </c>
      <c r="Z57">
        <f t="shared" si="10"/>
        <v>93420.51999999999</v>
      </c>
      <c r="AA57">
        <f>X57/Macro!J57*100</f>
        <v>74704.145096784458</v>
      </c>
      <c r="AB57" s="28">
        <f t="shared" si="11"/>
        <v>10.525700659033888</v>
      </c>
      <c r="AC57">
        <v>-5794.4788491898944</v>
      </c>
      <c r="AD57" s="67">
        <v>14.65798083178095</v>
      </c>
      <c r="AE57">
        <v>-5956.8104883333299</v>
      </c>
      <c r="AF57">
        <v>10.207645993734324</v>
      </c>
      <c r="AG57">
        <v>50652.345397397003</v>
      </c>
      <c r="AH57">
        <v>4.1997863022861388</v>
      </c>
      <c r="AI57">
        <v>49891.638836112797</v>
      </c>
      <c r="AJ57">
        <v>2.1835575298112553</v>
      </c>
      <c r="AK57">
        <v>56446.824246586897</v>
      </c>
      <c r="AL57">
        <v>5.1846580848618169</v>
      </c>
      <c r="AM57">
        <v>55849.90387307074</v>
      </c>
      <c r="AN57">
        <v>2.9923935286039254</v>
      </c>
    </row>
    <row r="58" spans="1:40" x14ac:dyDescent="0.25">
      <c r="A58" t="s">
        <v>55</v>
      </c>
      <c r="B58" s="33">
        <v>101038.6</v>
      </c>
      <c r="C58">
        <f>B58/Macro!AH58</f>
        <v>0.16759905715930259</v>
      </c>
      <c r="D58" s="11">
        <f t="shared" si="3"/>
        <v>3.7390933472297716E-3</v>
      </c>
      <c r="E58" s="31">
        <v>434317.78503199999</v>
      </c>
      <c r="F58">
        <v>68402.960000000006</v>
      </c>
      <c r="G58">
        <v>6516.3846775299999</v>
      </c>
      <c r="H58">
        <f t="shared" si="8"/>
        <v>0.17249891038196846</v>
      </c>
      <c r="I58" s="24">
        <f t="shared" si="4"/>
        <v>-1.9933586884939873</v>
      </c>
      <c r="J58">
        <f>SUM(F58:G58)/Macro!D58</f>
        <v>5.4920609027034641E-2</v>
      </c>
      <c r="K58">
        <f>SUM(F58:G58)/(Macro!T58+Macro!AB58)</f>
        <v>0.29151836277283394</v>
      </c>
      <c r="L58" s="20">
        <f t="shared" si="5"/>
        <v>-14.064706482711697</v>
      </c>
      <c r="M58" s="31">
        <v>115276.3</v>
      </c>
      <c r="N58">
        <f>M58/(Macro!I58-M58)</f>
        <v>0.16236242659617967</v>
      </c>
      <c r="O58" s="11">
        <f t="shared" si="6"/>
        <v>0.65049685109037914</v>
      </c>
      <c r="P58">
        <v>435745.7</v>
      </c>
      <c r="Q58">
        <f>P58/Macro!D58</f>
        <v>0.31942910509852734</v>
      </c>
      <c r="R58">
        <f>P58/Macro!AM58*100</f>
        <v>905666.9224521151</v>
      </c>
      <c r="S58" s="14">
        <f t="shared" si="9"/>
        <v>4.0272704836691986</v>
      </c>
      <c r="T58">
        <v>459602.8</v>
      </c>
      <c r="U58">
        <f>T58/Macro!D58</f>
        <v>0.33691786540814389</v>
      </c>
      <c r="V58">
        <f>T58/Macro!J58*100</f>
        <v>687636.00427011761</v>
      </c>
      <c r="W58" s="14">
        <f t="shared" si="7"/>
        <v>3.0041000030633924</v>
      </c>
      <c r="X58">
        <v>50660.85</v>
      </c>
      <c r="Y58">
        <v>20823.04</v>
      </c>
      <c r="Z58">
        <f t="shared" si="10"/>
        <v>71483.89</v>
      </c>
      <c r="AA58">
        <f>X58/Macro!J58*100</f>
        <v>75796.371273037919</v>
      </c>
      <c r="AB58" s="28">
        <f t="shared" si="11"/>
        <v>1.4514838598987723</v>
      </c>
      <c r="AC58">
        <v>-7044.6755535543998</v>
      </c>
      <c r="AD58" s="67">
        <v>21.575653944086636</v>
      </c>
      <c r="AE58">
        <v>-5815.1555206666699</v>
      </c>
      <c r="AF58">
        <v>-2.3780338143054469</v>
      </c>
      <c r="AG58">
        <v>50995.757734562198</v>
      </c>
      <c r="AH58">
        <v>0.67797914286283512</v>
      </c>
      <c r="AI58">
        <v>51461.208902390448</v>
      </c>
      <c r="AJ58">
        <v>3.1459581262372907</v>
      </c>
      <c r="AK58">
        <v>58040.433288116597</v>
      </c>
      <c r="AL58">
        <v>2.8232040735685131</v>
      </c>
      <c r="AM58">
        <v>57273.656959031025</v>
      </c>
      <c r="AN58">
        <v>2.549248946239957</v>
      </c>
    </row>
    <row r="59" spans="1:40" x14ac:dyDescent="0.25">
      <c r="A59" t="s">
        <v>56</v>
      </c>
      <c r="B59" s="33">
        <v>105089.3</v>
      </c>
      <c r="C59">
        <f>B59/Macro!AH59</f>
        <v>0.16986764815227898</v>
      </c>
      <c r="D59" s="11">
        <f t="shared" si="3"/>
        <v>0.22685909929763826</v>
      </c>
      <c r="E59" s="31">
        <v>459149.24641299999</v>
      </c>
      <c r="F59">
        <v>66710.740000000005</v>
      </c>
      <c r="G59">
        <v>7574.0472041499997</v>
      </c>
      <c r="H59">
        <f t="shared" si="8"/>
        <v>0.16178788876271313</v>
      </c>
      <c r="I59" s="24">
        <f t="shared" si="4"/>
        <v>-1.0711021619255328</v>
      </c>
      <c r="J59">
        <f>SUM(F59:G59)/Macro!D59</f>
        <v>5.2265676021640881E-2</v>
      </c>
      <c r="K59">
        <f>SUM(F59:G59)/(Macro!T59+Macro!AB59)</f>
        <v>0.28205057144649814</v>
      </c>
      <c r="L59" s="20">
        <f t="shared" si="5"/>
        <v>-3.3016611650679373</v>
      </c>
      <c r="M59" s="31">
        <v>117493.5</v>
      </c>
      <c r="N59">
        <f>M59/(Macro!I59-M59)</f>
        <v>0.15466091515622604</v>
      </c>
      <c r="O59" s="11">
        <f t="shared" si="6"/>
        <v>-0.77015114399536233</v>
      </c>
      <c r="P59">
        <v>448567.4</v>
      </c>
      <c r="Q59">
        <f>P59/Macro!D59</f>
        <v>0.3156053787680505</v>
      </c>
      <c r="R59">
        <f>P59/Macro!AM59*100</f>
        <v>923897.5243678689</v>
      </c>
      <c r="S59" s="14">
        <f t="shared" si="9"/>
        <v>1.992955794155904</v>
      </c>
      <c r="T59">
        <v>467108.5</v>
      </c>
      <c r="U59">
        <f>T59/Macro!D59</f>
        <v>0.32865062211002383</v>
      </c>
      <c r="V59">
        <f>T59/Macro!J59*100</f>
        <v>666372.65421499405</v>
      </c>
      <c r="W59" s="14">
        <f t="shared" si="7"/>
        <v>-3.1410579449834941</v>
      </c>
      <c r="X59">
        <v>54161.16</v>
      </c>
      <c r="Y59">
        <v>21157.73</v>
      </c>
      <c r="Z59">
        <f t="shared" si="10"/>
        <v>75318.89</v>
      </c>
      <c r="AA59">
        <f>X59/Macro!J59*100</f>
        <v>77265.808574588067</v>
      </c>
      <c r="AB59" s="28">
        <f t="shared" si="11"/>
        <v>1.9201117468785611</v>
      </c>
      <c r="AC59">
        <v>-5554.8156507250023</v>
      </c>
      <c r="AD59" s="67">
        <v>-21.148736964581524</v>
      </c>
      <c r="AE59">
        <v>-6537.0644780000002</v>
      </c>
      <c r="AF59">
        <v>12.414267421872291</v>
      </c>
      <c r="AG59">
        <v>52542.335803615999</v>
      </c>
      <c r="AH59">
        <v>3.0327582876675514</v>
      </c>
      <c r="AI59">
        <v>52278.600819207822</v>
      </c>
      <c r="AJ59">
        <v>1.5883651671840249</v>
      </c>
      <c r="AK59">
        <v>58097.151454341001</v>
      </c>
      <c r="AL59">
        <v>9.772181738005134E-2</v>
      </c>
      <c r="AM59">
        <v>58815.888256643004</v>
      </c>
      <c r="AN59">
        <v>2.6927410951166744</v>
      </c>
    </row>
    <row r="60" spans="1:40" x14ac:dyDescent="0.25">
      <c r="A60" t="s">
        <v>57</v>
      </c>
      <c r="B60" s="33">
        <v>109688.3</v>
      </c>
      <c r="C60">
        <f>B60/Macro!AH60</f>
        <v>0.174473422175281</v>
      </c>
      <c r="D60" s="11">
        <f t="shared" si="3"/>
        <v>0.46057740230020239</v>
      </c>
      <c r="E60" s="31">
        <v>476443.496178</v>
      </c>
      <c r="F60">
        <v>71243.55</v>
      </c>
      <c r="G60">
        <v>8300.9105068999997</v>
      </c>
      <c r="H60">
        <f t="shared" si="8"/>
        <v>0.1669546570474793</v>
      </c>
      <c r="I60" s="24">
        <f t="shared" si="4"/>
        <v>0.51667682847661711</v>
      </c>
      <c r="J60">
        <f>SUM(F60:G60)/Macro!D60</f>
        <v>5.4581164520595797E-2</v>
      </c>
      <c r="K60">
        <f>SUM(F60:G60)/(Macro!T60+Macro!AB60)</f>
        <v>0.29570211562330395</v>
      </c>
      <c r="L60" s="20">
        <f t="shared" si="5"/>
        <v>4.7266195229449526</v>
      </c>
      <c r="M60" s="31">
        <v>125930.3</v>
      </c>
      <c r="N60">
        <f>M60/(Macro!I60-M60)</f>
        <v>0.16141377777965771</v>
      </c>
      <c r="O60" s="11">
        <f t="shared" si="6"/>
        <v>0.67528626234316658</v>
      </c>
      <c r="P60">
        <v>460423.9</v>
      </c>
      <c r="Q60">
        <f>P60/Macro!D60</f>
        <v>0.3159298897116089</v>
      </c>
      <c r="R60">
        <f>P60/Macro!AM60*100</f>
        <v>943617.09169928543</v>
      </c>
      <c r="S60" s="14">
        <f t="shared" si="9"/>
        <v>2.111929953068703</v>
      </c>
      <c r="T60">
        <v>474401.2</v>
      </c>
      <c r="U60">
        <f>T60/Macro!D60</f>
        <v>0.3255207186139879</v>
      </c>
      <c r="V60">
        <f>T60/Macro!J60*100</f>
        <v>668153.64048731874</v>
      </c>
      <c r="W60" s="14">
        <f t="shared" si="7"/>
        <v>0.26690929009269837</v>
      </c>
      <c r="X60">
        <v>63408.59</v>
      </c>
      <c r="Y60">
        <v>53456.9</v>
      </c>
      <c r="Z60">
        <f t="shared" si="10"/>
        <v>116865.48999999999</v>
      </c>
      <c r="AA60">
        <f>X60/Macro!J60*100</f>
        <v>89305.592495693083</v>
      </c>
      <c r="AB60" s="28">
        <f t="shared" si="11"/>
        <v>14.481257526931479</v>
      </c>
      <c r="AC60">
        <v>-6518.7997937252003</v>
      </c>
      <c r="AD60" s="67">
        <v>17.354025832961366</v>
      </c>
      <c r="AE60">
        <v>-5935.2615400000004</v>
      </c>
      <c r="AF60">
        <v>-9.2060119649320029</v>
      </c>
      <c r="AG60">
        <v>53395.286019922001</v>
      </c>
      <c r="AH60">
        <v>1.623358008852172</v>
      </c>
      <c r="AI60">
        <v>53889.806043667544</v>
      </c>
      <c r="AJ60">
        <v>3.0819593470599242</v>
      </c>
      <c r="AK60">
        <v>59914.085813647202</v>
      </c>
      <c r="AL60">
        <v>3.1274069619990632</v>
      </c>
      <c r="AM60">
        <v>59826.249616121306</v>
      </c>
      <c r="AN60">
        <v>1.7178374575753959</v>
      </c>
    </row>
    <row r="61" spans="1:40" x14ac:dyDescent="0.25">
      <c r="A61" t="s">
        <v>58</v>
      </c>
      <c r="B61" s="33">
        <v>110408.2</v>
      </c>
      <c r="C61">
        <f>B61/Macro!AH61</f>
        <v>0.17184877808094659</v>
      </c>
      <c r="D61" s="11">
        <f t="shared" si="3"/>
        <v>-0.26246440943344107</v>
      </c>
      <c r="E61" s="31">
        <v>492761.54196399997</v>
      </c>
      <c r="F61">
        <v>79462.17</v>
      </c>
      <c r="G61">
        <v>8567.1211938699998</v>
      </c>
      <c r="H61">
        <f t="shared" si="8"/>
        <v>0.17864480828396551</v>
      </c>
      <c r="I61" s="24">
        <f t="shared" si="4"/>
        <v>1.1690151236486201</v>
      </c>
      <c r="J61">
        <f>SUM(F61:G61)/Macro!D61</f>
        <v>5.9089063363257352E-2</v>
      </c>
      <c r="K61">
        <f>SUM(F61:G61)/(Macro!T61+Macro!AB61)</f>
        <v>0.31160480134324237</v>
      </c>
      <c r="L61" s="20">
        <f t="shared" si="5"/>
        <v>5.2383141093065522</v>
      </c>
      <c r="M61" s="31">
        <v>125562.1</v>
      </c>
      <c r="N61">
        <f>M61/(Macro!I61-M61)</f>
        <v>0.15787185360157688</v>
      </c>
      <c r="O61" s="11">
        <f t="shared" si="6"/>
        <v>-0.35419241780808297</v>
      </c>
      <c r="P61">
        <v>469494.5</v>
      </c>
      <c r="Q61">
        <f>P61/Macro!D61</f>
        <v>0.31514499188802592</v>
      </c>
      <c r="R61">
        <f>P61/Macro!AM61*100</f>
        <v>957537.65339137497</v>
      </c>
      <c r="S61" s="14">
        <f t="shared" si="9"/>
        <v>1.4644584314087439</v>
      </c>
      <c r="T61">
        <v>488008</v>
      </c>
      <c r="U61">
        <f>T61/Macro!D61</f>
        <v>0.32757205292349906</v>
      </c>
      <c r="V61">
        <f>T61/Macro!J61*100</f>
        <v>689072.88774508529</v>
      </c>
      <c r="W61" s="14">
        <f t="shared" si="7"/>
        <v>3.0828905327195955</v>
      </c>
      <c r="X61">
        <v>53896.63</v>
      </c>
      <c r="Y61">
        <v>22245.67</v>
      </c>
      <c r="Z61">
        <f t="shared" si="10"/>
        <v>76142.299999999988</v>
      </c>
      <c r="AA61">
        <f>X61/Macro!J61*100</f>
        <v>76102.659124088939</v>
      </c>
      <c r="AB61" s="28">
        <f t="shared" si="11"/>
        <v>-15.998090509809515</v>
      </c>
      <c r="AC61">
        <v>-6249.1748343216022</v>
      </c>
      <c r="AD61" s="67">
        <v>-4.1361135168337411</v>
      </c>
      <c r="AE61">
        <v>-5471.5184939999999</v>
      </c>
      <c r="AF61">
        <v>-7.8133548601802714</v>
      </c>
      <c r="AG61">
        <v>55244.279154111799</v>
      </c>
      <c r="AH61">
        <v>3.4628396474923466</v>
      </c>
      <c r="AI61">
        <v>55846.65107547518</v>
      </c>
      <c r="AJ61">
        <v>3.6311970212362263</v>
      </c>
      <c r="AK61">
        <v>61493.453988433401</v>
      </c>
      <c r="AL61">
        <v>2.6360548664608876</v>
      </c>
      <c r="AM61">
        <v>61320.066459869144</v>
      </c>
      <c r="AN61">
        <v>2.4969254354618631</v>
      </c>
    </row>
    <row r="62" spans="1:40" x14ac:dyDescent="0.25">
      <c r="A62" t="s">
        <v>59</v>
      </c>
      <c r="B62" s="33">
        <v>112453.2</v>
      </c>
      <c r="C62">
        <f>B62/Macro!AH62</f>
        <v>0.16690518066656276</v>
      </c>
      <c r="D62" s="11">
        <f t="shared" si="3"/>
        <v>-0.49435974143838268</v>
      </c>
      <c r="E62" s="31">
        <v>493165.71544499998</v>
      </c>
      <c r="F62">
        <v>86873.06</v>
      </c>
      <c r="G62">
        <v>9407.6218863800004</v>
      </c>
      <c r="H62">
        <f t="shared" si="8"/>
        <v>0.19522987683663839</v>
      </c>
      <c r="I62" s="24">
        <f t="shared" si="4"/>
        <v>1.6585068552672888</v>
      </c>
      <c r="J62">
        <f>SUM(F62:G62)/Macro!D62</f>
        <v>6.2598537310089422E-2</v>
      </c>
      <c r="K62">
        <f>SUM(F62:G62)/(Macro!T62+Macro!AB62)</f>
        <v>0.32940910653845756</v>
      </c>
      <c r="L62" s="20">
        <f t="shared" si="5"/>
        <v>5.5564740644399979</v>
      </c>
      <c r="M62" s="31">
        <v>134253.20000000001</v>
      </c>
      <c r="N62">
        <f>M62/(Macro!I62-M62)</f>
        <v>0.16458491631439592</v>
      </c>
      <c r="O62" s="11">
        <f t="shared" si="6"/>
        <v>0.67130627128190457</v>
      </c>
      <c r="P62">
        <v>470240</v>
      </c>
      <c r="Q62">
        <f>P62/Macro!D62</f>
        <v>0.30573460436678268</v>
      </c>
      <c r="R62">
        <f>P62/Macro!AM62*100</f>
        <v>950163.49625574076</v>
      </c>
      <c r="S62" s="14">
        <f t="shared" si="9"/>
        <v>-0.77309738636515135</v>
      </c>
      <c r="T62">
        <v>498919.3</v>
      </c>
      <c r="U62">
        <f>T62/Macro!D62</f>
        <v>0.32438094334053286</v>
      </c>
      <c r="V62">
        <f>T62/Macro!J62*100</f>
        <v>693530.49967777624</v>
      </c>
      <c r="W62" s="14">
        <f t="shared" si="7"/>
        <v>0.64481649884857717</v>
      </c>
      <c r="X62">
        <v>62591.360000000001</v>
      </c>
      <c r="Y62">
        <v>36341.620000000003</v>
      </c>
      <c r="Z62">
        <f t="shared" si="10"/>
        <v>98932.98000000001</v>
      </c>
      <c r="AA62">
        <f>X62/Macro!J62*100</f>
        <v>87006.089314066587</v>
      </c>
      <c r="AB62" s="28">
        <f t="shared" si="11"/>
        <v>13.389490156590789</v>
      </c>
      <c r="AC62">
        <v>-4334.222337375897</v>
      </c>
      <c r="AD62" s="67">
        <v>-30.643285677149546</v>
      </c>
      <c r="AE62">
        <v>-4497.4679930000002</v>
      </c>
      <c r="AF62">
        <v>-17.802196996466915</v>
      </c>
      <c r="AG62">
        <v>58314.7261994445</v>
      </c>
      <c r="AH62">
        <v>5.5579457137403336</v>
      </c>
      <c r="AI62">
        <v>58219.978179170561</v>
      </c>
      <c r="AJ62">
        <v>4.2497214389595115</v>
      </c>
      <c r="AK62">
        <v>62648.948536820397</v>
      </c>
      <c r="AL62">
        <v>1.8790529291204532</v>
      </c>
      <c r="AM62">
        <v>62719.204557120705</v>
      </c>
      <c r="AN62">
        <v>2.2816969680997103</v>
      </c>
    </row>
    <row r="63" spans="1:40" x14ac:dyDescent="0.25">
      <c r="A63" t="s">
        <v>60</v>
      </c>
      <c r="B63" s="33">
        <v>118585.4</v>
      </c>
      <c r="C63">
        <f>B63/Macro!AH63</f>
        <v>0.17630554271178225</v>
      </c>
      <c r="D63" s="11">
        <f t="shared" si="3"/>
        <v>0.94003620452194903</v>
      </c>
      <c r="E63" s="31">
        <v>516647.57415200002</v>
      </c>
      <c r="F63">
        <v>95244.58</v>
      </c>
      <c r="G63">
        <v>9740.5794481899993</v>
      </c>
      <c r="H63">
        <f t="shared" si="8"/>
        <v>0.20320459187388518</v>
      </c>
      <c r="I63" s="24">
        <f t="shared" si="4"/>
        <v>0.79747150372467823</v>
      </c>
      <c r="J63">
        <f>SUM(F63:G63)/Macro!D63</f>
        <v>6.6913213689313078E-2</v>
      </c>
      <c r="K63">
        <f>SUM(F63:G63)/(Macro!T63+Macro!AB63)</f>
        <v>0.35350085844898932</v>
      </c>
      <c r="L63" s="20">
        <f t="shared" si="5"/>
        <v>7.0585450563164231</v>
      </c>
      <c r="M63" s="31">
        <v>138159.20000000001</v>
      </c>
      <c r="N63">
        <f>M63/(Macro!I63-M63)</f>
        <v>0.16504211847646225</v>
      </c>
      <c r="O63" s="11">
        <f t="shared" si="6"/>
        <v>4.5720216206632247E-2</v>
      </c>
      <c r="P63">
        <v>477491.9</v>
      </c>
      <c r="Q63">
        <f>P63/Macro!D63</f>
        <v>0.30433365732404916</v>
      </c>
      <c r="R63">
        <f>P63/Macro!AM63*100</f>
        <v>955180.75827235566</v>
      </c>
      <c r="S63" s="14">
        <f t="shared" si="9"/>
        <v>0.52665271395238022</v>
      </c>
      <c r="T63">
        <v>510668.2</v>
      </c>
      <c r="U63">
        <f>T63/Macro!D63</f>
        <v>0.32547886358928602</v>
      </c>
      <c r="V63">
        <f>T63/Macro!J63*100</f>
        <v>699432.49335386767</v>
      </c>
      <c r="W63" s="14">
        <f t="shared" si="7"/>
        <v>0.8474064313228169</v>
      </c>
      <c r="X63">
        <v>67265</v>
      </c>
      <c r="Y63">
        <v>28609.21</v>
      </c>
      <c r="Z63">
        <f t="shared" si="10"/>
        <v>95874.209999999992</v>
      </c>
      <c r="AA63">
        <f>X63/Macro!J63*100</f>
        <v>92128.953135221498</v>
      </c>
      <c r="AB63" s="28">
        <f t="shared" si="11"/>
        <v>5.7211151826624729</v>
      </c>
      <c r="AC63">
        <v>-2793.7969623059034</v>
      </c>
      <c r="AD63" s="67">
        <v>-35.540986483001369</v>
      </c>
      <c r="AE63">
        <v>-3270.435133</v>
      </c>
      <c r="AF63">
        <v>-27.282748024217018</v>
      </c>
      <c r="AG63">
        <v>61312.566591364099</v>
      </c>
      <c r="AH63">
        <v>5.1407947654020809</v>
      </c>
      <c r="AI63">
        <v>60620.280827808099</v>
      </c>
      <c r="AJ63">
        <v>4.1228161255070654</v>
      </c>
      <c r="AK63">
        <v>64106.363553670002</v>
      </c>
      <c r="AL63">
        <v>2.3263199956070215</v>
      </c>
      <c r="AM63">
        <v>63892.908153576798</v>
      </c>
      <c r="AN63">
        <v>1.8713623757571054</v>
      </c>
    </row>
    <row r="64" spans="1:40" x14ac:dyDescent="0.25">
      <c r="A64" t="s">
        <v>61</v>
      </c>
      <c r="B64" s="33">
        <v>127206.9</v>
      </c>
      <c r="C64">
        <f>B64/Macro!AH64</f>
        <v>0.18301808068760422</v>
      </c>
      <c r="D64" s="11">
        <f t="shared" si="3"/>
        <v>0.67125379758219694</v>
      </c>
      <c r="E64" s="31">
        <v>529224.91047700006</v>
      </c>
      <c r="F64">
        <v>96041.79</v>
      </c>
      <c r="G64">
        <v>10360.3013372</v>
      </c>
      <c r="H64">
        <f t="shared" si="8"/>
        <v>0.20105268900002807</v>
      </c>
      <c r="I64" s="24">
        <f t="shared" si="4"/>
        <v>-0.21519028738571089</v>
      </c>
      <c r="J64">
        <f>SUM(F64:G64)/Macro!D64</f>
        <v>6.5801223196701591E-2</v>
      </c>
      <c r="K64">
        <f>SUM(F64:G64)/(Macro!T64+Macro!AB64)</f>
        <v>0.34879756153730157</v>
      </c>
      <c r="L64" s="20">
        <f t="shared" si="5"/>
        <v>-1.3394212755860835</v>
      </c>
      <c r="M64" s="31">
        <v>139618.6</v>
      </c>
      <c r="N64">
        <f>M64/(Macro!I64-M64)</f>
        <v>0.16203606237975127</v>
      </c>
      <c r="O64" s="11">
        <f t="shared" si="6"/>
        <v>-0.30060560967109795</v>
      </c>
      <c r="P64">
        <v>485560.5</v>
      </c>
      <c r="Q64">
        <f>P64/Macro!D64</f>
        <v>0.30028051549050322</v>
      </c>
      <c r="R64">
        <f>P64/Macro!AM64*100</f>
        <v>962920.00291913829</v>
      </c>
      <c r="S64" s="14">
        <f t="shared" si="9"/>
        <v>0.80697394027176017</v>
      </c>
      <c r="T64">
        <v>523735.6</v>
      </c>
      <c r="U64">
        <f>T64/Macro!D64</f>
        <v>0.32388877585538361</v>
      </c>
      <c r="V64">
        <f>T64/Macro!J64*100</f>
        <v>707437.19422413537</v>
      </c>
      <c r="W64" s="14">
        <f t="shared" si="7"/>
        <v>1.1379571713366232</v>
      </c>
      <c r="X64">
        <v>60171.18</v>
      </c>
      <c r="Y64">
        <v>43880.39</v>
      </c>
      <c r="Z64">
        <f t="shared" si="10"/>
        <v>104051.57</v>
      </c>
      <c r="AA64">
        <f>X64/Macro!J64*100</f>
        <v>81276.374476654644</v>
      </c>
      <c r="AB64" s="28">
        <f t="shared" si="11"/>
        <v>-12.533388266837697</v>
      </c>
      <c r="AC64">
        <v>-1892.0145166345974</v>
      </c>
      <c r="AD64" s="67">
        <v>-32.278023701729779</v>
      </c>
      <c r="AE64">
        <v>-2604.24008</v>
      </c>
      <c r="AF64">
        <v>-20.370226771288781</v>
      </c>
      <c r="AG64">
        <v>63247.1399781531</v>
      </c>
      <c r="AH64">
        <v>3.1552640744637928</v>
      </c>
      <c r="AI64">
        <v>62591.18940894297</v>
      </c>
      <c r="AJ64">
        <v>3.2512363094015284</v>
      </c>
      <c r="AK64">
        <v>65139.154494787697</v>
      </c>
      <c r="AL64">
        <v>1.6110583783980199</v>
      </c>
      <c r="AM64">
        <v>65196.146413675706</v>
      </c>
      <c r="AN64">
        <v>2.0397228702853321</v>
      </c>
    </row>
    <row r="65" spans="1:40" x14ac:dyDescent="0.25">
      <c r="A65" t="s">
        <v>62</v>
      </c>
      <c r="B65" s="33">
        <v>124269.4</v>
      </c>
      <c r="C65">
        <f>B65/Macro!AH65</f>
        <v>0.17278861622443856</v>
      </c>
      <c r="D65" s="11">
        <f t="shared" si="3"/>
        <v>-1.0229464463165665</v>
      </c>
      <c r="E65" s="31">
        <v>541893.83450500004</v>
      </c>
      <c r="F65">
        <v>102038.2</v>
      </c>
      <c r="G65">
        <v>11108.7494718</v>
      </c>
      <c r="H65">
        <f t="shared" si="8"/>
        <v>0.20879910836253662</v>
      </c>
      <c r="I65" s="24">
        <f t="shared" si="4"/>
        <v>0.77464193625085553</v>
      </c>
      <c r="J65">
        <f>SUM(F65:G65)/Macro!D65</f>
        <v>6.8160402329985964E-2</v>
      </c>
      <c r="K65">
        <f>SUM(F65:G65)/(Macro!T65+Macro!AB65)</f>
        <v>0.35443597104228597</v>
      </c>
      <c r="L65" s="20">
        <f t="shared" si="5"/>
        <v>1.6036011001679285</v>
      </c>
      <c r="M65" s="31">
        <v>147467.29999999999</v>
      </c>
      <c r="N65">
        <f>M65/(Macro!I65-M65)</f>
        <v>0.16717322884900251</v>
      </c>
      <c r="O65" s="11">
        <f t="shared" si="6"/>
        <v>0.51371664692512475</v>
      </c>
      <c r="P65">
        <v>484221.5</v>
      </c>
      <c r="Q65">
        <f>P65/Macro!D65</f>
        <v>0.29169794157866519</v>
      </c>
      <c r="R65">
        <f>P65/Macro!AM65*100</f>
        <v>951899.93109745742</v>
      </c>
      <c r="S65" s="14">
        <f t="shared" si="9"/>
        <v>-1.151042277789216</v>
      </c>
      <c r="T65">
        <v>531770.9</v>
      </c>
      <c r="U65">
        <f>T65/Macro!D65</f>
        <v>0.32034198589165125</v>
      </c>
      <c r="V65">
        <f>T65/Macro!J65*100</f>
        <v>709365.82199409464</v>
      </c>
      <c r="W65" s="14">
        <f t="shared" si="7"/>
        <v>0.27225082656361366</v>
      </c>
      <c r="X65">
        <v>75081.259999999995</v>
      </c>
      <c r="Y65">
        <v>33409.46</v>
      </c>
      <c r="Z65">
        <f t="shared" si="10"/>
        <v>108490.72</v>
      </c>
      <c r="AA65">
        <f>X65/Macro!J65*100</f>
        <v>100156.06291403373</v>
      </c>
      <c r="AB65" s="28">
        <f t="shared" si="11"/>
        <v>20.887422113309029</v>
      </c>
      <c r="AC65">
        <v>-2382.3161365429041</v>
      </c>
      <c r="AD65" s="67">
        <v>25.914263109377512</v>
      </c>
      <c r="AE65">
        <v>-2317.5000193333299</v>
      </c>
      <c r="AF65">
        <v>-11.010507935453868</v>
      </c>
      <c r="AG65">
        <v>63985.2229494977</v>
      </c>
      <c r="AH65">
        <v>1.1669823672652226</v>
      </c>
      <c r="AI65">
        <v>64392.055944420397</v>
      </c>
      <c r="AJ65">
        <v>2.8771885507900596</v>
      </c>
      <c r="AK65">
        <v>66367.539086040604</v>
      </c>
      <c r="AL65">
        <v>1.8857852865609419</v>
      </c>
      <c r="AM65">
        <v>66710.581444434909</v>
      </c>
      <c r="AN65">
        <v>2.3228904069727827</v>
      </c>
    </row>
    <row r="66" spans="1:40" x14ac:dyDescent="0.25">
      <c r="A66" t="s">
        <v>63</v>
      </c>
      <c r="B66" s="33">
        <v>128576.9</v>
      </c>
      <c r="C66">
        <f>B66/Macro!AH66</f>
        <v>0.17483536551371534</v>
      </c>
      <c r="D66" s="11">
        <f t="shared" si="3"/>
        <v>0.20467492892767836</v>
      </c>
      <c r="E66" s="31">
        <v>553233.68086700002</v>
      </c>
      <c r="F66">
        <v>103674.6</v>
      </c>
      <c r="G66">
        <v>11223.124337699999</v>
      </c>
      <c r="H66">
        <f t="shared" si="8"/>
        <v>0.20768389255989994</v>
      </c>
      <c r="I66" s="24">
        <f t="shared" si="4"/>
        <v>-0.11152158026366821</v>
      </c>
      <c r="J66">
        <f>SUM(F66:G66)/Macro!D66</f>
        <v>6.7152067282970032E-2</v>
      </c>
      <c r="K66">
        <f>SUM(F66:G66)/(Macro!T66+Macro!AB66)</f>
        <v>0.3460774829448795</v>
      </c>
      <c r="L66" s="20">
        <f t="shared" si="5"/>
        <v>-2.3865022872477049</v>
      </c>
      <c r="M66" s="31">
        <v>154056.5</v>
      </c>
      <c r="N66">
        <f>M66/(Macro!I66-M66)</f>
        <v>0.17054599538255544</v>
      </c>
      <c r="O66" s="11">
        <f t="shared" si="6"/>
        <v>0.33727665335529233</v>
      </c>
      <c r="P66">
        <v>483909.2</v>
      </c>
      <c r="Q66">
        <f>P66/Macro!D66</f>
        <v>0.28282112064934822</v>
      </c>
      <c r="R66">
        <f>P66/Macro!AM66*100</f>
        <v>941805.1759569631</v>
      </c>
      <c r="S66" s="14">
        <f t="shared" si="9"/>
        <v>-1.0661481265383799</v>
      </c>
      <c r="T66">
        <v>537296.19999999995</v>
      </c>
      <c r="U66">
        <f>T66/Macro!D66</f>
        <v>0.31402319568348014</v>
      </c>
      <c r="V66">
        <f>T66/Macro!J66*100</f>
        <v>712653.6385908433</v>
      </c>
      <c r="W66" s="14">
        <f t="shared" si="7"/>
        <v>0.4624159579320164</v>
      </c>
      <c r="X66">
        <v>75451.05</v>
      </c>
      <c r="Y66">
        <v>40315.96</v>
      </c>
      <c r="Z66">
        <f t="shared" si="10"/>
        <v>115767.01000000001</v>
      </c>
      <c r="AA66">
        <f>X66/Macro!J66*100</f>
        <v>100076.02011329998</v>
      </c>
      <c r="AB66" s="28">
        <f t="shared" si="11"/>
        <v>-7.9950029772746234E-2</v>
      </c>
      <c r="AC66">
        <v>-2216.6113842516061</v>
      </c>
      <c r="AD66" s="67">
        <v>-6.95561557719037</v>
      </c>
      <c r="AE66">
        <v>-3010.2497933333302</v>
      </c>
      <c r="AF66">
        <v>29.892115133586156</v>
      </c>
      <c r="AG66">
        <v>65741.679709635093</v>
      </c>
      <c r="AH66">
        <v>2.7450975071599428</v>
      </c>
      <c r="AI66">
        <v>65625.790619795793</v>
      </c>
      <c r="AJ66">
        <v>1.9159734182742756</v>
      </c>
      <c r="AK66">
        <v>67958.291093886699</v>
      </c>
      <c r="AL66">
        <v>2.3968826172442563</v>
      </c>
      <c r="AM66">
        <v>68635.52927953504</v>
      </c>
      <c r="AN66">
        <v>2.8855209974499667</v>
      </c>
    </row>
    <row r="67" spans="1:40" x14ac:dyDescent="0.25">
      <c r="A67" t="s">
        <v>64</v>
      </c>
      <c r="B67" s="33">
        <v>131636.70000000001</v>
      </c>
      <c r="C67">
        <f>B67/Macro!AH67</f>
        <v>0.17480890586323025</v>
      </c>
      <c r="D67" s="11">
        <f t="shared" si="3"/>
        <v>-2.6459650485088915E-3</v>
      </c>
      <c r="E67" s="31">
        <v>556894.93385000003</v>
      </c>
      <c r="F67">
        <v>113769.2</v>
      </c>
      <c r="G67">
        <v>11835.1184619</v>
      </c>
      <c r="H67">
        <f t="shared" ref="H67:H98" si="12">SUM(F67:G67)/E67</f>
        <v>0.22554401347046837</v>
      </c>
      <c r="I67" s="24">
        <f t="shared" si="4"/>
        <v>1.7860120910568433</v>
      </c>
      <c r="J67">
        <f>SUM(F67:G67)/Macro!D67</f>
        <v>7.2315393933718539E-2</v>
      </c>
      <c r="K67">
        <f>SUM(F67:G67)/(Macro!T67+Macro!AB67)</f>
        <v>0.3596123376629437</v>
      </c>
      <c r="L67" s="20">
        <f t="shared" si="5"/>
        <v>3.8363922282282692</v>
      </c>
      <c r="M67" s="31">
        <v>158744</v>
      </c>
      <c r="N67">
        <f>M67/(Macro!I67-M67)</f>
        <v>0.17193521344600435</v>
      </c>
      <c r="O67" s="11">
        <f t="shared" si="6"/>
        <v>0.13892180634489104</v>
      </c>
      <c r="P67">
        <v>479484.8</v>
      </c>
      <c r="Q67">
        <f>P67/Macro!D67</f>
        <v>0.27605843988356238</v>
      </c>
      <c r="R67">
        <f>P67/Macro!AM67*100</f>
        <v>924690.93708585261</v>
      </c>
      <c r="S67" s="14">
        <f t="shared" si="9"/>
        <v>-1.8338873995789484</v>
      </c>
      <c r="T67">
        <v>539252.30000000005</v>
      </c>
      <c r="U67">
        <f>T67/Macro!D67</f>
        <v>0.31046896302369287</v>
      </c>
      <c r="V67">
        <f>T67/Macro!J67*100</f>
        <v>716769.85000720865</v>
      </c>
      <c r="W67" s="14">
        <f t="shared" si="7"/>
        <v>0.57592768369012504</v>
      </c>
      <c r="X67">
        <v>78686.080000000002</v>
      </c>
      <c r="Y67">
        <v>40863.85</v>
      </c>
      <c r="Z67">
        <f t="shared" si="10"/>
        <v>119549.93</v>
      </c>
      <c r="AA67">
        <f>X67/Macro!J67*100</f>
        <v>104588.90904916904</v>
      </c>
      <c r="AB67" s="28">
        <f t="shared" si="11"/>
        <v>4.4107415659748739</v>
      </c>
      <c r="AC67">
        <v>-4069.7005384481017</v>
      </c>
      <c r="AD67" s="67">
        <v>83.60009189532127</v>
      </c>
      <c r="AE67">
        <v>-3094.0121953333301</v>
      </c>
      <c r="AF67">
        <v>2.7825731334823045</v>
      </c>
      <c r="AG67">
        <v>67062.7080830466</v>
      </c>
      <c r="AH67">
        <v>2.0094229098589609</v>
      </c>
      <c r="AI67">
        <v>67479.45117472556</v>
      </c>
      <c r="AJ67">
        <v>2.8245915781327242</v>
      </c>
      <c r="AK67">
        <v>71132.408621494702</v>
      </c>
      <c r="AL67">
        <v>4.6706847339978745</v>
      </c>
      <c r="AM67">
        <v>70576.442210196357</v>
      </c>
      <c r="AN67">
        <v>2.8278545398207298</v>
      </c>
    </row>
    <row r="68" spans="1:40" x14ac:dyDescent="0.25">
      <c r="A68" t="s">
        <v>65</v>
      </c>
      <c r="B68" s="33">
        <v>137896.70000000001</v>
      </c>
      <c r="C68">
        <f>B68/Macro!AH68</f>
        <v>0.17893023370482683</v>
      </c>
      <c r="D68" s="11">
        <f t="shared" si="3"/>
        <v>0.41213278415965782</v>
      </c>
      <c r="E68" s="31">
        <v>579204.01212600002</v>
      </c>
      <c r="F68">
        <v>126632.8</v>
      </c>
      <c r="G68">
        <v>10727.849790300001</v>
      </c>
      <c r="H68">
        <f t="shared" si="12"/>
        <v>0.23715417523803092</v>
      </c>
      <c r="I68" s="24">
        <f t="shared" si="4"/>
        <v>1.161016176756255</v>
      </c>
      <c r="J68">
        <f>SUM(F68:G68)/Macro!D68</f>
        <v>7.6486243171368803E-2</v>
      </c>
      <c r="K68">
        <f>SUM(F68:G68)/(Macro!T68+Macro!AB68)</f>
        <v>0.37545414481894318</v>
      </c>
      <c r="L68" s="20">
        <f t="shared" si="5"/>
        <v>4.3109734671518911</v>
      </c>
      <c r="M68" s="31">
        <v>165814</v>
      </c>
      <c r="N68">
        <f>M68/(Macro!I68-M68)</f>
        <v>0.17524831794843612</v>
      </c>
      <c r="O68" s="11">
        <f t="shared" si="6"/>
        <v>0.3313104502431774</v>
      </c>
      <c r="P68">
        <v>486875.2</v>
      </c>
      <c r="Q68">
        <f>P68/Macro!D68</f>
        <v>0.27110569874385193</v>
      </c>
      <c r="R68">
        <f>P68/Macro!AM68*100</f>
        <v>928437.27599523193</v>
      </c>
      <c r="S68" s="14">
        <f t="shared" ref="S68:S99" si="13">100*(LN(R68)-LN(R67))</f>
        <v>0.40432647743351424</v>
      </c>
      <c r="T68">
        <v>554090.19999999995</v>
      </c>
      <c r="U68">
        <f>T68/Macro!D68</f>
        <v>0.30853288653462047</v>
      </c>
      <c r="V68">
        <f>T68/Macro!J68*100</f>
        <v>731933.43182179518</v>
      </c>
      <c r="W68" s="14">
        <f t="shared" si="7"/>
        <v>2.093477084766171</v>
      </c>
      <c r="X68">
        <v>90406.29</v>
      </c>
      <c r="Y68">
        <v>30463.18</v>
      </c>
      <c r="Z68">
        <f t="shared" si="10"/>
        <v>120869.47</v>
      </c>
      <c r="AA68">
        <f>X68/Macro!J68*100</f>
        <v>119423.4911535639</v>
      </c>
      <c r="AB68" s="28">
        <f t="shared" si="11"/>
        <v>13.263841096243567</v>
      </c>
      <c r="AC68">
        <v>-4076.8438174519106</v>
      </c>
      <c r="AD68" s="67">
        <v>0.17552345525975241</v>
      </c>
      <c r="AE68">
        <v>-2820.9057436666699</v>
      </c>
      <c r="AF68">
        <v>-8.8269352033771593</v>
      </c>
      <c r="AG68">
        <v>69286.312759949797</v>
      </c>
      <c r="AH68">
        <v>3.3157096402215256</v>
      </c>
      <c r="AI68">
        <v>69358.396247030818</v>
      </c>
      <c r="AJ68">
        <v>2.7844699973034412</v>
      </c>
      <c r="AK68">
        <v>73363.156577401707</v>
      </c>
      <c r="AL68">
        <v>3.1360500777882008</v>
      </c>
      <c r="AM68">
        <v>72177.719779420906</v>
      </c>
      <c r="AN68">
        <v>2.2688556111336653</v>
      </c>
    </row>
    <row r="69" spans="1:40" x14ac:dyDescent="0.25">
      <c r="A69" t="s">
        <v>66</v>
      </c>
      <c r="B69" s="33">
        <v>143115.5</v>
      </c>
      <c r="C69">
        <f>B69/Macro!AH69</f>
        <v>0.17991720430648236</v>
      </c>
      <c r="D69" s="11">
        <f t="shared" ref="D69:D116" si="14">100*(C69-C68)</f>
        <v>9.8697060165553463E-2</v>
      </c>
      <c r="E69" s="31">
        <v>628167.95727200003</v>
      </c>
      <c r="F69">
        <v>143214.29999999999</v>
      </c>
      <c r="G69">
        <v>9996.1967616599995</v>
      </c>
      <c r="H69">
        <f t="shared" si="12"/>
        <v>0.24390052849403623</v>
      </c>
      <c r="I69" s="24">
        <f t="shared" ref="I69:I118" si="15">100*(H69-H68)</f>
        <v>0.67463532560053108</v>
      </c>
      <c r="J69">
        <f>SUM(F69:G69)/Macro!D69</f>
        <v>8.1288524121013964E-2</v>
      </c>
      <c r="K69">
        <f>SUM(F69:G69)/(Macro!T69+Macro!AB69)</f>
        <v>0.39457140110034605</v>
      </c>
      <c r="L69" s="20">
        <f t="shared" ref="L69:L118" si="16">100*(LN(K69)-LN(K68))</f>
        <v>4.9663769203388997</v>
      </c>
      <c r="M69" s="31">
        <v>175166.6</v>
      </c>
      <c r="N69">
        <f>M69/(Macro!I69-M69)</f>
        <v>0.1788680233275306</v>
      </c>
      <c r="O69" s="11">
        <f t="shared" ref="O69:O118" si="17">100*(N69-N68)</f>
        <v>0.36197053790944789</v>
      </c>
      <c r="P69">
        <v>491026.7</v>
      </c>
      <c r="Q69">
        <f>P69/Macro!D69</f>
        <v>0.2605228531378298</v>
      </c>
      <c r="R69">
        <f>P69/Macro!AM69*100</f>
        <v>919780.05901632353</v>
      </c>
      <c r="S69" s="14">
        <f t="shared" si="13"/>
        <v>-0.93682492106150761</v>
      </c>
      <c r="T69">
        <v>568830.1</v>
      </c>
      <c r="U69">
        <f>T69/Macro!D69</f>
        <v>0.30180281561608979</v>
      </c>
      <c r="V69">
        <f>T69/Macro!J69*100</f>
        <v>739269.77394793986</v>
      </c>
      <c r="W69" s="14">
        <f t="shared" ref="W69:W116" si="18">100*(LN(V69)-LN(V68))</f>
        <v>0.99733373443999795</v>
      </c>
      <c r="X69">
        <v>81861.34</v>
      </c>
      <c r="Y69">
        <v>50009.06</v>
      </c>
      <c r="Z69">
        <f t="shared" si="10"/>
        <v>131870.39999999999</v>
      </c>
      <c r="AA69">
        <f>X69/Macro!J69*100</f>
        <v>106389.61320238758</v>
      </c>
      <c r="AB69" s="28">
        <f t="shared" si="11"/>
        <v>-11.556797307268951</v>
      </c>
      <c r="AC69">
        <v>-1352.3984875611932</v>
      </c>
      <c r="AD69" s="67">
        <v>-66.827316715643462</v>
      </c>
      <c r="AE69">
        <v>-2806.3248006666699</v>
      </c>
      <c r="AF69">
        <v>-0.51688869905476997</v>
      </c>
      <c r="AG69">
        <v>71996.870845459402</v>
      </c>
      <c r="AH69">
        <v>3.9121118984937726</v>
      </c>
      <c r="AI69">
        <v>71033.569462199783</v>
      </c>
      <c r="AJ69">
        <v>2.415242141993267</v>
      </c>
      <c r="AK69">
        <v>73349.269333020595</v>
      </c>
      <c r="AL69">
        <v>-1.8929453187392063E-2</v>
      </c>
      <c r="AM69">
        <v>73840.843513264219</v>
      </c>
      <c r="AN69">
        <v>2.3042065320515954</v>
      </c>
    </row>
    <row r="70" spans="1:40" x14ac:dyDescent="0.25">
      <c r="A70" t="s">
        <v>67</v>
      </c>
      <c r="B70" s="33">
        <v>153995.4</v>
      </c>
      <c r="C70">
        <f>B70/Macro!AH70</f>
        <v>0.18695409896965789</v>
      </c>
      <c r="D70" s="11">
        <f t="shared" si="14"/>
        <v>0.70368946631755303</v>
      </c>
      <c r="E70" s="31">
        <v>642921.09675200004</v>
      </c>
      <c r="F70">
        <v>141814.1</v>
      </c>
      <c r="G70">
        <v>9677.9825425100007</v>
      </c>
      <c r="H70">
        <f t="shared" si="12"/>
        <v>0.2356309091548546</v>
      </c>
      <c r="I70" s="24">
        <f t="shared" si="15"/>
        <v>-0.82696193391816331</v>
      </c>
      <c r="J70">
        <f>SUM(F70:G70)/Macro!D70</f>
        <v>7.808697154780074E-2</v>
      </c>
      <c r="K70">
        <f>SUM(F70:G70)/(Macro!T70+Macro!AB70)</f>
        <v>0.36993409833315832</v>
      </c>
      <c r="L70" s="20">
        <f t="shared" si="16"/>
        <v>-6.4475238130088153</v>
      </c>
      <c r="M70" s="31">
        <v>171746.3</v>
      </c>
      <c r="N70">
        <f>M70/(Macro!I70-M70)</f>
        <v>0.16663935371839836</v>
      </c>
      <c r="O70" s="11">
        <f t="shared" si="17"/>
        <v>-1.2228669609132243</v>
      </c>
      <c r="P70">
        <v>491162.1</v>
      </c>
      <c r="Q70">
        <f>P70/Macro!D70</f>
        <v>0.25317072869003415</v>
      </c>
      <c r="R70">
        <f>P70/Macro!AM70*100</f>
        <v>906539.3254694083</v>
      </c>
      <c r="S70" s="14">
        <f t="shared" si="13"/>
        <v>-1.4500164267568394</v>
      </c>
      <c r="T70">
        <v>573379.9</v>
      </c>
      <c r="U70">
        <f>T70/Macro!D70</f>
        <v>0.29555009863183446</v>
      </c>
      <c r="V70">
        <f>T70/Macro!J70*100</f>
        <v>732565.278406561</v>
      </c>
      <c r="W70" s="14">
        <f t="shared" si="18"/>
        <v>-0.91104528371523941</v>
      </c>
      <c r="X70">
        <v>84991.19</v>
      </c>
      <c r="Y70">
        <v>40377.660000000003</v>
      </c>
      <c r="Z70">
        <f t="shared" si="10"/>
        <v>125368.85</v>
      </c>
      <c r="AA70">
        <f>X70/Macro!J70*100</f>
        <v>108586.98528576763</v>
      </c>
      <c r="AB70" s="28">
        <f t="shared" si="11"/>
        <v>2.0443607623416682</v>
      </c>
      <c r="AC70">
        <v>-1833.7386925830069</v>
      </c>
      <c r="AD70" s="67">
        <v>35.591595927456559</v>
      </c>
      <c r="AE70">
        <v>-1492.0334703333299</v>
      </c>
      <c r="AF70">
        <v>-46.833186594121869</v>
      </c>
      <c r="AG70">
        <v>72331.306338167997</v>
      </c>
      <c r="AH70">
        <v>0.46451392787119561</v>
      </c>
      <c r="AI70">
        <v>72724.92729305019</v>
      </c>
      <c r="AJ70">
        <v>2.3810683366411096</v>
      </c>
      <c r="AK70">
        <v>74165.045030751004</v>
      </c>
      <c r="AL70">
        <v>1.1121797192370402</v>
      </c>
      <c r="AM70">
        <v>74217.515545379603</v>
      </c>
      <c r="AN70">
        <v>0.51011339279693058</v>
      </c>
    </row>
    <row r="71" spans="1:40" x14ac:dyDescent="0.25">
      <c r="A71" t="s">
        <v>68</v>
      </c>
      <c r="B71" s="33">
        <v>149592.1</v>
      </c>
      <c r="C71">
        <f>B71/Macro!AH71</f>
        <v>0.17586573775811071</v>
      </c>
      <c r="D71" s="11">
        <f t="shared" si="14"/>
        <v>-1.1088361211547189</v>
      </c>
      <c r="E71" s="31">
        <v>682274.99795300001</v>
      </c>
      <c r="F71">
        <v>152685.5</v>
      </c>
      <c r="G71">
        <v>10935.630566899999</v>
      </c>
      <c r="H71">
        <f t="shared" si="12"/>
        <v>0.2398169815071714</v>
      </c>
      <c r="I71" s="24">
        <f t="shared" si="15"/>
        <v>0.41860723523167997</v>
      </c>
      <c r="J71">
        <f>SUM(F71:G71)/Macro!D71</f>
        <v>8.0506401827052668E-2</v>
      </c>
      <c r="K71">
        <f>SUM(F71:G71)/(Macro!T71+Macro!AB71)</f>
        <v>0.3701961165354028</v>
      </c>
      <c r="L71" s="20">
        <f t="shared" si="16"/>
        <v>7.080327432302802E-2</v>
      </c>
      <c r="M71" s="31">
        <v>182856.8</v>
      </c>
      <c r="N71">
        <f>M71/(Macro!I71-M71)</f>
        <v>0.17309916542515114</v>
      </c>
      <c r="O71" s="11">
        <f t="shared" si="17"/>
        <v>0.64598117067527772</v>
      </c>
      <c r="P71">
        <v>490356.6</v>
      </c>
      <c r="Q71">
        <f>P71/Macro!D71</f>
        <v>0.24126984907983126</v>
      </c>
      <c r="R71">
        <f>P71/Macro!AM71*100</f>
        <v>889158.18243898591</v>
      </c>
      <c r="S71" s="14">
        <f t="shared" si="13"/>
        <v>-1.9359258220072562</v>
      </c>
      <c r="T71">
        <v>570939.80000000005</v>
      </c>
      <c r="U71">
        <f>T71/Macro!D71</f>
        <v>0.28091915022591529</v>
      </c>
      <c r="V71">
        <f>T71/Macro!J71*100</f>
        <v>717351.43097850517</v>
      </c>
      <c r="W71" s="14">
        <f t="shared" si="18"/>
        <v>-2.0986592844522534</v>
      </c>
      <c r="X71">
        <v>78722.97</v>
      </c>
      <c r="Y71">
        <v>43618.74</v>
      </c>
      <c r="Z71">
        <f t="shared" si="10"/>
        <v>122341.70999999999</v>
      </c>
      <c r="AA71">
        <f>X71/Macro!J71*100</f>
        <v>98910.664802800457</v>
      </c>
      <c r="AB71" s="28">
        <f t="shared" si="11"/>
        <v>-9.333449246825154</v>
      </c>
      <c r="AC71">
        <v>-1329.2291002995044</v>
      </c>
      <c r="AD71" s="67">
        <v>-27.512621854144857</v>
      </c>
      <c r="AE71">
        <v>-1452.4351243333299</v>
      </c>
      <c r="AF71">
        <v>-2.6539851006930473</v>
      </c>
      <c r="AG71">
        <v>73883.762323064002</v>
      </c>
      <c r="AH71">
        <v>2.1463126597463384</v>
      </c>
      <c r="AI71">
        <v>73738.572121944992</v>
      </c>
      <c r="AJ71">
        <v>1.3938065896033811</v>
      </c>
      <c r="AK71">
        <v>75212.991423363506</v>
      </c>
      <c r="AL71">
        <v>1.412992322971008</v>
      </c>
      <c r="AM71">
        <v>75190.907245098017</v>
      </c>
      <c r="AN71">
        <v>1.3115390518876127</v>
      </c>
    </row>
    <row r="72" spans="1:40" x14ac:dyDescent="0.25">
      <c r="A72" t="s">
        <v>69</v>
      </c>
      <c r="B72" s="33">
        <v>159379.5</v>
      </c>
      <c r="C72">
        <f>B72/Macro!AH72</f>
        <v>0.18169428341797911</v>
      </c>
      <c r="D72" s="11">
        <f t="shared" si="14"/>
        <v>0.58285456598684005</v>
      </c>
      <c r="E72" s="31">
        <v>681763.71927700005</v>
      </c>
      <c r="F72">
        <v>151652.20000000001</v>
      </c>
      <c r="G72">
        <v>11576.562705300001</v>
      </c>
      <c r="H72">
        <f t="shared" si="12"/>
        <v>0.23942130989076627</v>
      </c>
      <c r="I72" s="24">
        <f t="shared" si="15"/>
        <v>-3.9567161640513548E-2</v>
      </c>
      <c r="J72">
        <f>SUM(F72:G72)/Macro!D72</f>
        <v>7.9010969894622196E-2</v>
      </c>
      <c r="K72">
        <f>SUM(F72:G72)/(Macro!T72+Macro!AB72)</f>
        <v>0.3567834009221838</v>
      </c>
      <c r="L72" s="20">
        <f t="shared" si="16"/>
        <v>-3.6904032359892036</v>
      </c>
      <c r="M72" s="31">
        <v>188864.3</v>
      </c>
      <c r="N72">
        <f>M72/(Macro!I72-M72)</f>
        <v>0.17372364183647629</v>
      </c>
      <c r="O72" s="11">
        <f t="shared" si="17"/>
        <v>6.244764113251533E-2</v>
      </c>
      <c r="P72">
        <v>488074.4</v>
      </c>
      <c r="Q72">
        <f>P72/Macro!D72</f>
        <v>0.23625267437920519</v>
      </c>
      <c r="R72">
        <f>P72/Macro!AM72*100</f>
        <v>869661.37376642297</v>
      </c>
      <c r="S72" s="14">
        <f t="shared" si="13"/>
        <v>-2.2171242363073773</v>
      </c>
      <c r="T72">
        <v>560508.80000000005</v>
      </c>
      <c r="U72">
        <f>T72/Macro!D72</f>
        <v>0.27131458444261586</v>
      </c>
      <c r="V72">
        <f>T72/Macro!J72*100</f>
        <v>691703.78572590684</v>
      </c>
      <c r="W72" s="14">
        <f t="shared" si="18"/>
        <v>-3.6408052688113202</v>
      </c>
      <c r="X72">
        <v>95540.19</v>
      </c>
      <c r="Y72">
        <v>35677.86</v>
      </c>
      <c r="Z72">
        <f t="shared" si="10"/>
        <v>131218.04999999999</v>
      </c>
      <c r="AA72">
        <f>X72/Macro!J72*100</f>
        <v>117902.71823024441</v>
      </c>
      <c r="AB72" s="28">
        <f t="shared" si="11"/>
        <v>17.564279564632024</v>
      </c>
      <c r="AC72">
        <v>-1295.2969174186001</v>
      </c>
      <c r="AD72" s="67">
        <v>-2.5527715931932748</v>
      </c>
      <c r="AE72">
        <v>-1852.2938033333301</v>
      </c>
      <c r="AF72">
        <v>27.5302264659522</v>
      </c>
      <c r="AG72">
        <v>75219.270279606804</v>
      </c>
      <c r="AH72">
        <v>1.8075797909467073</v>
      </c>
      <c r="AI72">
        <v>75029.042766210332</v>
      </c>
      <c r="AJ72">
        <v>1.750061883665482</v>
      </c>
      <c r="AK72">
        <v>76514.567197025404</v>
      </c>
      <c r="AL72">
        <v>1.7305198862993074</v>
      </c>
      <c r="AM72">
        <v>76880.71211243383</v>
      </c>
      <c r="AN72">
        <v>2.2473526776683204</v>
      </c>
    </row>
    <row r="73" spans="1:40" x14ac:dyDescent="0.25">
      <c r="A73" t="s">
        <v>70</v>
      </c>
      <c r="B73" s="33">
        <v>178877.5</v>
      </c>
      <c r="C73">
        <f>B73/Macro!AH73</f>
        <v>0.19708630358854573</v>
      </c>
      <c r="D73" s="11">
        <f t="shared" si="14"/>
        <v>1.5392020170566623</v>
      </c>
      <c r="E73" s="31">
        <v>698798.12636300002</v>
      </c>
      <c r="F73">
        <v>157421.29999999999</v>
      </c>
      <c r="G73">
        <v>12494.519440599999</v>
      </c>
      <c r="H73">
        <f t="shared" si="12"/>
        <v>0.24315437181400648</v>
      </c>
      <c r="I73" s="24">
        <f t="shared" si="15"/>
        <v>0.37330619232402162</v>
      </c>
      <c r="J73">
        <f>SUM(F73:G73)/Macro!D73</f>
        <v>8.0193683195347587E-2</v>
      </c>
      <c r="K73">
        <f>SUM(F73:G73)/(Macro!T73+Macro!AB73)</f>
        <v>0.36243836975638472</v>
      </c>
      <c r="L73" s="20">
        <f t="shared" si="16"/>
        <v>1.5725567830898735</v>
      </c>
      <c r="M73" s="31">
        <v>185935.3</v>
      </c>
      <c r="N73">
        <f>M73/(Macro!I73-M73)</f>
        <v>0.16490369687532677</v>
      </c>
      <c r="O73" s="11">
        <f t="shared" si="17"/>
        <v>-0.88199449611495173</v>
      </c>
      <c r="P73">
        <v>486694.7</v>
      </c>
      <c r="Q73">
        <f>P73/Macro!D73</f>
        <v>0.22970104086334928</v>
      </c>
      <c r="R73">
        <f>P73/Macro!AM73*100</f>
        <v>853979.64639207663</v>
      </c>
      <c r="S73" s="14">
        <f t="shared" si="13"/>
        <v>-1.8196550084860874</v>
      </c>
      <c r="T73">
        <v>561646.5</v>
      </c>
      <c r="U73">
        <f>T73/Macro!D73</f>
        <v>0.26507538637108047</v>
      </c>
      <c r="V73">
        <f>T73/Macro!J73*100</f>
        <v>680647.78792576026</v>
      </c>
      <c r="W73" s="14">
        <f t="shared" si="18"/>
        <v>-1.6112834657047159</v>
      </c>
      <c r="X73">
        <v>98466.12</v>
      </c>
      <c r="Y73">
        <v>45451.22</v>
      </c>
      <c r="Z73">
        <f t="shared" si="10"/>
        <v>143917.34</v>
      </c>
      <c r="AA73">
        <f>X73/Macro!J73*100</f>
        <v>119329.05620106678</v>
      </c>
      <c r="AB73" s="28">
        <f t="shared" si="11"/>
        <v>1.2024992534204415</v>
      </c>
      <c r="AC73">
        <v>-2093.7363738878921</v>
      </c>
      <c r="AD73" s="67">
        <v>61.641423347204729</v>
      </c>
      <c r="AE73">
        <v>-1436.989536</v>
      </c>
      <c r="AF73">
        <v>-22.421079560162728</v>
      </c>
      <c r="AG73">
        <v>76382.686630822602</v>
      </c>
      <c r="AH73">
        <v>1.5466998641320495</v>
      </c>
      <c r="AI73">
        <v>76167.415381620289</v>
      </c>
      <c r="AJ73">
        <v>1.517242621576705</v>
      </c>
      <c r="AK73">
        <v>78476.423004710494</v>
      </c>
      <c r="AL73">
        <v>2.5640291509893807</v>
      </c>
      <c r="AM73">
        <v>77604.380574302239</v>
      </c>
      <c r="AN73">
        <v>0.94128740744503381</v>
      </c>
    </row>
    <row r="74" spans="1:40" x14ac:dyDescent="0.25">
      <c r="A74" t="s">
        <v>71</v>
      </c>
      <c r="B74" s="33">
        <v>170867.9</v>
      </c>
      <c r="C74">
        <f>B74/Macro!AH74</f>
        <v>0.18083230235676481</v>
      </c>
      <c r="D74" s="11">
        <f t="shared" si="14"/>
        <v>-1.6254001231780917</v>
      </c>
      <c r="E74" s="31">
        <v>722571.15640800004</v>
      </c>
      <c r="F74">
        <v>172046.4</v>
      </c>
      <c r="G74">
        <v>12517.5662892</v>
      </c>
      <c r="H74">
        <f t="shared" si="12"/>
        <v>0.25542670040510984</v>
      </c>
      <c r="I74" s="24">
        <f t="shared" si="15"/>
        <v>1.2272328591103361</v>
      </c>
      <c r="J74">
        <f>SUM(F74:G74)/Macro!D74</f>
        <v>8.3103568022563926E-2</v>
      </c>
      <c r="K74">
        <f>SUM(F74:G74)/(Macro!T74+Macro!AB74)</f>
        <v>0.38191679849272747</v>
      </c>
      <c r="L74" s="20">
        <f t="shared" si="16"/>
        <v>5.2348334515276651</v>
      </c>
      <c r="M74" s="31">
        <v>200086.1</v>
      </c>
      <c r="N74">
        <f>M74/(Macro!I74-M74)</f>
        <v>0.17261019847756029</v>
      </c>
      <c r="O74" s="11">
        <f t="shared" si="17"/>
        <v>0.77065016022335175</v>
      </c>
      <c r="P74">
        <v>480235.5</v>
      </c>
      <c r="Q74">
        <f>P74/Macro!D74</f>
        <v>0.21623551088279433</v>
      </c>
      <c r="R74">
        <f>P74/Macro!AM74*100</f>
        <v>816800.80292965227</v>
      </c>
      <c r="S74" s="14">
        <f t="shared" si="13"/>
        <v>-4.451211037135927</v>
      </c>
      <c r="T74">
        <v>563844.30000000005</v>
      </c>
      <c r="U74">
        <f>T74/Macro!D74</f>
        <v>0.25388202302589369</v>
      </c>
      <c r="V74">
        <f>T74/Macro!J74*100</f>
        <v>666871.63090802764</v>
      </c>
      <c r="W74" s="14">
        <f t="shared" si="18"/>
        <v>-2.0447404025345506</v>
      </c>
      <c r="X74">
        <v>95388.82</v>
      </c>
      <c r="Y74">
        <v>48844.7</v>
      </c>
      <c r="Z74">
        <f t="shared" si="10"/>
        <v>144233.52000000002</v>
      </c>
      <c r="AA74">
        <f>X74/Macro!J74*100</f>
        <v>112818.55285899367</v>
      </c>
      <c r="AB74" s="28">
        <f t="shared" si="11"/>
        <v>-5.6104053960140732</v>
      </c>
      <c r="AC74">
        <v>-1051.5471132524981</v>
      </c>
      <c r="AD74" s="67">
        <v>-49.776527438367815</v>
      </c>
      <c r="AE74">
        <v>-1422.3388276666701</v>
      </c>
      <c r="AF74">
        <v>-1.0195417549185224</v>
      </c>
      <c r="AG74">
        <v>77469.314994342101</v>
      </c>
      <c r="AH74">
        <v>1.422610818563449</v>
      </c>
      <c r="AI74">
        <v>76448.093288875767</v>
      </c>
      <c r="AJ74">
        <v>0.36850128870620397</v>
      </c>
      <c r="AK74">
        <v>78520.862107594599</v>
      </c>
      <c r="AL74">
        <v>5.662732981782069E-2</v>
      </c>
      <c r="AM74">
        <v>77870.400818344337</v>
      </c>
      <c r="AN74">
        <v>0.34279024208871461</v>
      </c>
    </row>
    <row r="75" spans="1:40" x14ac:dyDescent="0.25">
      <c r="A75" t="s">
        <v>72</v>
      </c>
      <c r="B75" s="33">
        <v>174558.6</v>
      </c>
      <c r="C75">
        <f>B75/Macro!AH75</f>
        <v>0.1799699360367531</v>
      </c>
      <c r="D75" s="11">
        <f t="shared" si="14"/>
        <v>-8.6236632001171487E-2</v>
      </c>
      <c r="E75" s="31">
        <v>754623.89846900001</v>
      </c>
      <c r="F75">
        <v>166805.29999999999</v>
      </c>
      <c r="G75">
        <v>10904.455881899999</v>
      </c>
      <c r="H75">
        <f t="shared" si="12"/>
        <v>0.23549447114309793</v>
      </c>
      <c r="I75" s="24">
        <f t="shared" si="15"/>
        <v>-1.9932229262011907</v>
      </c>
      <c r="J75">
        <f>SUM(F75:G75)/Macro!D75</f>
        <v>7.7371210730671533E-2</v>
      </c>
      <c r="K75">
        <f>SUM(F75:G75)/(Macro!T75+Macro!AB75)</f>
        <v>0.34643641550963516</v>
      </c>
      <c r="L75" s="20">
        <f t="shared" si="16"/>
        <v>-9.7503483122609822</v>
      </c>
      <c r="M75" s="31">
        <v>200562.3</v>
      </c>
      <c r="N75">
        <f>M75/(Macro!I75-M75)</f>
        <v>0.17366089082270383</v>
      </c>
      <c r="O75" s="11">
        <f t="shared" si="17"/>
        <v>0.10506923451435446</v>
      </c>
      <c r="P75">
        <v>489728</v>
      </c>
      <c r="Q75">
        <f>P75/Macro!D75</f>
        <v>0.21321760361817901</v>
      </c>
      <c r="R75">
        <f>P75/Macro!AM75*100</f>
        <v>806014.16443230095</v>
      </c>
      <c r="S75" s="14">
        <f t="shared" si="13"/>
        <v>-1.3293933779086942</v>
      </c>
      <c r="T75">
        <v>580164.9</v>
      </c>
      <c r="U75">
        <f>T75/Macro!D75</f>
        <v>0.25259198918865261</v>
      </c>
      <c r="V75">
        <f>T75/Macro!J75*100</f>
        <v>686223.3598486135</v>
      </c>
      <c r="W75" s="14">
        <f t="shared" si="18"/>
        <v>2.8605602193431778</v>
      </c>
      <c r="X75">
        <v>107154.6</v>
      </c>
      <c r="Y75">
        <v>70600.100000000006</v>
      </c>
      <c r="Z75">
        <f t="shared" si="10"/>
        <v>177754.7</v>
      </c>
      <c r="AA75">
        <f>X75/Macro!J75*100</f>
        <v>126743.25805513957</v>
      </c>
      <c r="AB75" s="28">
        <f t="shared" si="11"/>
        <v>11.63826489305233</v>
      </c>
      <c r="AC75">
        <v>-1320.4687243269</v>
      </c>
      <c r="AD75" s="67">
        <v>25.573900368820496</v>
      </c>
      <c r="AE75">
        <v>-1691.62461566667</v>
      </c>
      <c r="AF75">
        <v>18.932604718508603</v>
      </c>
      <c r="AG75">
        <v>76143.424811928999</v>
      </c>
      <c r="AH75">
        <v>-1.7115036869887617</v>
      </c>
      <c r="AI75">
        <v>77113.676367347594</v>
      </c>
      <c r="AJ75">
        <v>0.87063398161779748</v>
      </c>
      <c r="AK75">
        <v>77463.893536255899</v>
      </c>
      <c r="AL75">
        <v>-1.3460990403930753</v>
      </c>
      <c r="AM75">
        <v>78805.110268088378</v>
      </c>
      <c r="AN75">
        <v>1.2003398466183917</v>
      </c>
    </row>
    <row r="76" spans="1:40" x14ac:dyDescent="0.25">
      <c r="A76" t="s">
        <v>73</v>
      </c>
      <c r="B76" s="33">
        <v>179953.2</v>
      </c>
      <c r="C76">
        <f>B76/Macro!AH76</f>
        <v>0.17969246623149812</v>
      </c>
      <c r="D76" s="11">
        <f t="shared" si="14"/>
        <v>-2.7746980525497622E-2</v>
      </c>
      <c r="E76" s="31">
        <v>772695.24561400001</v>
      </c>
      <c r="F76">
        <v>166900.4</v>
      </c>
      <c r="G76">
        <v>10583.617008699999</v>
      </c>
      <c r="H76">
        <f t="shared" si="12"/>
        <v>0.22969471860496235</v>
      </c>
      <c r="I76" s="24">
        <f t="shared" si="15"/>
        <v>-0.5799752538135583</v>
      </c>
      <c r="J76">
        <f>SUM(F76:G76)/Macro!D76</f>
        <v>7.5630835874275312E-2</v>
      </c>
      <c r="K76">
        <f>SUM(F76:G76)/(Macro!T76+Macro!AB76)</f>
        <v>0.32425937423942913</v>
      </c>
      <c r="L76" s="20">
        <f t="shared" si="16"/>
        <v>-6.6155563459264988</v>
      </c>
      <c r="M76" s="31">
        <v>203587.3</v>
      </c>
      <c r="N76">
        <f>M76/(Macro!I76-M76)</f>
        <v>0.16998774358671631</v>
      </c>
      <c r="O76" s="11">
        <f t="shared" si="17"/>
        <v>-0.36731472359875228</v>
      </c>
      <c r="P76">
        <v>496095.8</v>
      </c>
      <c r="Q76">
        <f>P76/Macro!D76</f>
        <v>0.21140010610576912</v>
      </c>
      <c r="R76">
        <f>P76/Macro!AM76*100</f>
        <v>792556.07649309246</v>
      </c>
      <c r="S76" s="14">
        <f t="shared" si="13"/>
        <v>-1.6838053859601132</v>
      </c>
      <c r="T76">
        <v>584361.30000000005</v>
      </c>
      <c r="U76">
        <f>T76/Macro!D76</f>
        <v>0.2490124706238295</v>
      </c>
      <c r="V76">
        <f>T76/Macro!J76*100</f>
        <v>669231.02891483728</v>
      </c>
      <c r="W76" s="14">
        <f t="shared" si="18"/>
        <v>-2.5073836962770102</v>
      </c>
      <c r="X76">
        <v>100008</v>
      </c>
      <c r="Y76">
        <v>46932.44</v>
      </c>
      <c r="Z76">
        <f t="shared" ref="Z76:Z107" si="19">SUM(X76:Y76)</f>
        <v>146940.44</v>
      </c>
      <c r="AA76">
        <f>X76/Macro!J76*100</f>
        <v>114532.6645342788</v>
      </c>
      <c r="AB76" s="28">
        <f t="shared" si="11"/>
        <v>-10.130338808501804</v>
      </c>
      <c r="AC76">
        <v>-2303.0814757500048</v>
      </c>
      <c r="AD76" s="67">
        <v>74.413936000186979</v>
      </c>
      <c r="AE76">
        <v>-3111.3235593333302</v>
      </c>
      <c r="AF76">
        <v>83.925176455720717</v>
      </c>
      <c r="AG76">
        <v>76931.320499093898</v>
      </c>
      <c r="AH76">
        <v>1.0347520998838278</v>
      </c>
      <c r="AI76">
        <v>76427.472657670936</v>
      </c>
      <c r="AJ76">
        <v>-0.88985993406380859</v>
      </c>
      <c r="AK76">
        <v>79234.401974843902</v>
      </c>
      <c r="AL76">
        <v>2.2855918515886913</v>
      </c>
      <c r="AM76">
        <v>79538.712510973623</v>
      </c>
      <c r="AN76">
        <v>0.93090694295026222</v>
      </c>
    </row>
    <row r="77" spans="1:40" x14ac:dyDescent="0.25">
      <c r="A77" t="s">
        <v>74</v>
      </c>
      <c r="B77" s="33">
        <v>184052.9</v>
      </c>
      <c r="C77">
        <f>B77/Macro!AH77</f>
        <v>0.17720959699292424</v>
      </c>
      <c r="D77" s="11">
        <f t="shared" si="14"/>
        <v>-0.24828692385738815</v>
      </c>
      <c r="E77" s="31">
        <v>793970.51789999998</v>
      </c>
      <c r="F77">
        <v>173378.3</v>
      </c>
      <c r="G77">
        <v>9768.4102573500004</v>
      </c>
      <c r="H77">
        <f t="shared" si="12"/>
        <v>0.23067192814887014</v>
      </c>
      <c r="I77" s="24">
        <f t="shared" si="15"/>
        <v>9.7720954390778658E-2</v>
      </c>
      <c r="J77">
        <f>SUM(F77:G77)/Macro!D77</f>
        <v>7.6030765824916455E-2</v>
      </c>
      <c r="K77">
        <f>SUM(F77:G77)/(Macro!T77+Macro!AB77)</f>
        <v>0.30947922448393855</v>
      </c>
      <c r="L77" s="20">
        <f t="shared" si="16"/>
        <v>-4.6652769498880087</v>
      </c>
      <c r="M77" s="31">
        <v>198053.8</v>
      </c>
      <c r="N77">
        <f>M77/(Macro!I77-M77)</f>
        <v>0.15747197958954232</v>
      </c>
      <c r="O77" s="11">
        <f t="shared" si="17"/>
        <v>-1.2515763997173996</v>
      </c>
      <c r="P77">
        <v>497310</v>
      </c>
      <c r="Q77">
        <f>P77/Macro!D77</f>
        <v>0.20645121115885173</v>
      </c>
      <c r="R77">
        <f>P77/Macro!AM77*100</f>
        <v>770119.8872764135</v>
      </c>
      <c r="S77" s="14">
        <f t="shared" si="13"/>
        <v>-2.8717061740291427</v>
      </c>
      <c r="T77">
        <v>590279.9</v>
      </c>
      <c r="U77">
        <f>T77/Macro!D77</f>
        <v>0.24504634991801069</v>
      </c>
      <c r="V77">
        <f>T77/Macro!J77*100</f>
        <v>650053.07801852224</v>
      </c>
      <c r="W77" s="14">
        <f t="shared" si="18"/>
        <v>-2.9075317168883785</v>
      </c>
      <c r="X77">
        <v>110684.7</v>
      </c>
      <c r="Y77">
        <v>51416.01</v>
      </c>
      <c r="Z77">
        <f t="shared" si="19"/>
        <v>162100.71</v>
      </c>
      <c r="AA77">
        <f>X77/Macro!J77*100</f>
        <v>121892.90186665126</v>
      </c>
      <c r="AB77" s="28">
        <f t="shared" si="11"/>
        <v>6.2282743557023679</v>
      </c>
      <c r="AC77">
        <v>-4111.386298353711</v>
      </c>
      <c r="AD77" s="67">
        <v>78.516754254854433</v>
      </c>
      <c r="AE77">
        <v>-5930.7158740000004</v>
      </c>
      <c r="AF77">
        <v>90.617136434077182</v>
      </c>
      <c r="AG77">
        <v>77134.154747682594</v>
      </c>
      <c r="AH77">
        <v>0.26365626804896186</v>
      </c>
      <c r="AI77">
        <v>76267.635008420766</v>
      </c>
      <c r="AJ77">
        <v>-0.20913637948765468</v>
      </c>
      <c r="AK77">
        <v>81245.541046036305</v>
      </c>
      <c r="AL77">
        <v>2.5382144889929492</v>
      </c>
      <c r="AM77">
        <v>82196.676007452756</v>
      </c>
      <c r="AN77">
        <v>3.3417230585828563</v>
      </c>
    </row>
    <row r="78" spans="1:40" x14ac:dyDescent="0.25">
      <c r="A78" t="s">
        <v>75</v>
      </c>
      <c r="B78" s="33">
        <v>189473.4</v>
      </c>
      <c r="C78">
        <f>B78/Macro!AH78</f>
        <v>0.1784367312958868</v>
      </c>
      <c r="D78" s="11">
        <f t="shared" si="14"/>
        <v>0.12271343029625625</v>
      </c>
      <c r="E78" s="31">
        <v>776646.33801599999</v>
      </c>
      <c r="F78">
        <v>186541.9</v>
      </c>
      <c r="G78">
        <v>9498.5182325099995</v>
      </c>
      <c r="H78">
        <f t="shared" si="12"/>
        <v>0.25241916254097019</v>
      </c>
      <c r="I78" s="24">
        <f t="shared" si="15"/>
        <v>2.174723439210005</v>
      </c>
      <c r="J78">
        <f>SUM(F78:G78)/Macro!D78</f>
        <v>8.0880065248714744E-2</v>
      </c>
      <c r="K78">
        <f>SUM(F78:G78)/(Macro!T78+Macro!AB78)</f>
        <v>0.32014491447280879</v>
      </c>
      <c r="L78" s="20">
        <f t="shared" si="16"/>
        <v>3.3882787202177855</v>
      </c>
      <c r="M78" s="31">
        <v>189209.3</v>
      </c>
      <c r="N78">
        <f>M78/(Macro!I78-M78)</f>
        <v>0.14718815594985488</v>
      </c>
      <c r="O78" s="11">
        <f t="shared" si="17"/>
        <v>-1.0283823639687439</v>
      </c>
      <c r="P78">
        <v>530232.69999999995</v>
      </c>
      <c r="Q78">
        <f>P78/Macro!D78</f>
        <v>0.21875721220987679</v>
      </c>
      <c r="R78">
        <f>P78/Macro!AM78*100</f>
        <v>812954.43182328658</v>
      </c>
      <c r="S78" s="14">
        <f t="shared" si="13"/>
        <v>5.4128858069464769</v>
      </c>
      <c r="T78">
        <v>619602.1</v>
      </c>
      <c r="U78">
        <f>T78/Macro!D78</f>
        <v>0.2556281950837534</v>
      </c>
      <c r="V78">
        <f>T78/Macro!J78*100</f>
        <v>670813.00332867249</v>
      </c>
      <c r="W78" s="14">
        <f t="shared" si="18"/>
        <v>3.1436396522529719</v>
      </c>
      <c r="X78">
        <v>120652.3</v>
      </c>
      <c r="Y78">
        <v>48893.51</v>
      </c>
      <c r="Z78">
        <f t="shared" si="19"/>
        <v>169545.81</v>
      </c>
      <c r="AA78">
        <f>X78/Macro!J78*100</f>
        <v>130624.3663820894</v>
      </c>
      <c r="AB78" s="28">
        <f t="shared" si="11"/>
        <v>6.9182966401740487</v>
      </c>
      <c r="AC78">
        <v>-8462.0389128787065</v>
      </c>
      <c r="AD78" s="67">
        <v>105.81960192519715</v>
      </c>
      <c r="AE78">
        <v>-10246.586721666699</v>
      </c>
      <c r="AF78">
        <v>72.771499079685952</v>
      </c>
      <c r="AG78">
        <v>76083.7474650363</v>
      </c>
      <c r="AH78">
        <v>-1.3617926923323842</v>
      </c>
      <c r="AI78">
        <v>74473.97882455519</v>
      </c>
      <c r="AJ78">
        <v>-2.3517920591972432</v>
      </c>
      <c r="AK78">
        <v>84545.786377915007</v>
      </c>
      <c r="AL78">
        <v>4.0620633322001973</v>
      </c>
      <c r="AM78">
        <v>84723.675057014712</v>
      </c>
      <c r="AN78">
        <v>3.0743324089320039</v>
      </c>
    </row>
    <row r="79" spans="1:40" x14ac:dyDescent="0.25">
      <c r="A79" t="s">
        <v>76</v>
      </c>
      <c r="B79" s="33">
        <v>229429.2</v>
      </c>
      <c r="C79">
        <f>B79/Macro!AH79</f>
        <v>0.21669122313899719</v>
      </c>
      <c r="D79" s="11">
        <f t="shared" si="14"/>
        <v>3.8254491843110388</v>
      </c>
      <c r="E79" s="31">
        <v>788955.78414200002</v>
      </c>
      <c r="F79">
        <v>217567.5</v>
      </c>
      <c r="G79">
        <v>8076.0574060199997</v>
      </c>
      <c r="H79">
        <f t="shared" si="12"/>
        <v>0.28600279247766769</v>
      </c>
      <c r="I79" s="24">
        <f t="shared" si="15"/>
        <v>3.3583629936697501</v>
      </c>
      <c r="J79">
        <f>SUM(F79:G79)/Macro!D79</f>
        <v>9.1726440248272131E-2</v>
      </c>
      <c r="K79">
        <f>SUM(F79:G79)/(Macro!T79+Macro!AB79)</f>
        <v>0.39742771136751442</v>
      </c>
      <c r="L79" s="20">
        <f t="shared" si="16"/>
        <v>21.623930834906179</v>
      </c>
      <c r="M79" s="31">
        <v>212358.9</v>
      </c>
      <c r="N79">
        <f>M79/(Macro!I79-M79)</f>
        <v>0.1693184673138956</v>
      </c>
      <c r="O79" s="11">
        <f t="shared" si="17"/>
        <v>2.2130311364040729</v>
      </c>
      <c r="P79">
        <v>543641.80000000005</v>
      </c>
      <c r="Q79">
        <f>P79/Macro!D79</f>
        <v>0.22099601538560354</v>
      </c>
      <c r="R79">
        <f>P79/Macro!AM79*100</f>
        <v>823853.35810360988</v>
      </c>
      <c r="S79" s="14">
        <f t="shared" si="13"/>
        <v>1.3317492046471813</v>
      </c>
      <c r="T79">
        <v>631719.19999999995</v>
      </c>
      <c r="U79">
        <f>T79/Macro!D79</f>
        <v>0.25680038959951412</v>
      </c>
      <c r="V79">
        <f>T79/Macro!J79*100</f>
        <v>678737.69929869752</v>
      </c>
      <c r="W79" s="14">
        <f t="shared" si="18"/>
        <v>1.1744333935366669</v>
      </c>
      <c r="X79">
        <v>112770.1</v>
      </c>
      <c r="Y79">
        <v>34552.83</v>
      </c>
      <c r="Z79">
        <f t="shared" si="19"/>
        <v>147322.93</v>
      </c>
      <c r="AA79">
        <f>X79/Macro!J79*100</f>
        <v>121163.51414312571</v>
      </c>
      <c r="AB79" s="28">
        <f t="shared" si="11"/>
        <v>-7.5184782152884821</v>
      </c>
      <c r="AC79">
        <v>-17295.020069474398</v>
      </c>
      <c r="AD79" s="67">
        <v>104.38360361534657</v>
      </c>
      <c r="AE79">
        <v>-15253.0745066667</v>
      </c>
      <c r="AF79">
        <v>48.86005380126867</v>
      </c>
      <c r="AG79">
        <v>71862.545425453704</v>
      </c>
      <c r="AH79">
        <v>-5.5480995353474372</v>
      </c>
      <c r="AI79">
        <v>71780.953036852021</v>
      </c>
      <c r="AJ79">
        <v>-3.6160627244683186</v>
      </c>
      <c r="AK79">
        <v>89157.565494928102</v>
      </c>
      <c r="AL79">
        <v>5.454771094562533</v>
      </c>
      <c r="AM79">
        <v>87036.199190694562</v>
      </c>
      <c r="AN79">
        <v>2.7294898764998554</v>
      </c>
    </row>
    <row r="80" spans="1:40" x14ac:dyDescent="0.25">
      <c r="A80" t="s">
        <v>77</v>
      </c>
      <c r="B80" s="33">
        <v>199767.5</v>
      </c>
      <c r="C80">
        <f>B80/Macro!AH80</f>
        <v>0.18669510850264481</v>
      </c>
      <c r="D80" s="11">
        <f t="shared" si="14"/>
        <v>-2.9996114636352376</v>
      </c>
      <c r="E80" s="31">
        <v>792665.628898</v>
      </c>
      <c r="F80">
        <v>147479.5</v>
      </c>
      <c r="G80">
        <v>8395.7607843700007</v>
      </c>
      <c r="H80">
        <f t="shared" si="12"/>
        <v>0.19664692791218275</v>
      </c>
      <c r="I80" s="24">
        <f t="shared" si="15"/>
        <v>-8.9355864565484939</v>
      </c>
      <c r="J80">
        <f>SUM(F80:G80)/Macro!D80</f>
        <v>6.3321172486532476E-2</v>
      </c>
      <c r="K80">
        <f>SUM(F80:G80)/(Macro!T80+Macro!AB80)</f>
        <v>0.28555015284463353</v>
      </c>
      <c r="L80" s="20">
        <f t="shared" si="16"/>
        <v>-33.059537898652493</v>
      </c>
      <c r="M80" s="31">
        <v>158543.1</v>
      </c>
      <c r="N80">
        <f>M80/(Macro!I80-M80)</f>
        <v>0.12001776839900231</v>
      </c>
      <c r="O80" s="11">
        <f t="shared" si="17"/>
        <v>-4.9300698914893291</v>
      </c>
      <c r="P80">
        <v>567285.69999999995</v>
      </c>
      <c r="Q80">
        <f>P80/Macro!D80</f>
        <v>0.23044834361839422</v>
      </c>
      <c r="R80">
        <f>P80/Macro!AM80*100</f>
        <v>841115.96498508914</v>
      </c>
      <c r="S80" s="14">
        <f t="shared" si="13"/>
        <v>2.0736989261106231</v>
      </c>
      <c r="T80">
        <v>656595.19999999995</v>
      </c>
      <c r="U80">
        <f>T80/Macro!D80</f>
        <v>0.26672852192076812</v>
      </c>
      <c r="V80">
        <f>T80/Macro!J80*100</f>
        <v>692211.91936304525</v>
      </c>
      <c r="W80" s="14">
        <f t="shared" si="18"/>
        <v>1.9657402085575981</v>
      </c>
      <c r="X80">
        <v>129535.6</v>
      </c>
      <c r="Y80">
        <v>70417.88</v>
      </c>
      <c r="Z80">
        <f t="shared" si="19"/>
        <v>199953.48</v>
      </c>
      <c r="AA80">
        <f>X80/Macro!J80*100</f>
        <v>136562.20195006556</v>
      </c>
      <c r="AB80" s="28">
        <f t="shared" si="11"/>
        <v>11.963921287984824</v>
      </c>
      <c r="AC80">
        <v>-22624.926267176299</v>
      </c>
      <c r="AD80" s="67">
        <v>30.817577408361334</v>
      </c>
      <c r="AE80">
        <v>-20218.7837866667</v>
      </c>
      <c r="AF80">
        <v>32.555464656188647</v>
      </c>
      <c r="AG80">
        <v>66895.1992214692</v>
      </c>
      <c r="AH80">
        <v>-6.912288139219001</v>
      </c>
      <c r="AI80">
        <v>69661.675389353084</v>
      </c>
      <c r="AJ80">
        <v>-2.9524233906603454</v>
      </c>
      <c r="AK80">
        <v>89520.125488645499</v>
      </c>
      <c r="AL80">
        <v>0.40665084528134898</v>
      </c>
      <c r="AM80">
        <v>89878.524215540921</v>
      </c>
      <c r="AN80">
        <v>3.2656814650406347</v>
      </c>
    </row>
    <row r="81" spans="1:40" x14ac:dyDescent="0.25">
      <c r="A81" t="s">
        <v>78</v>
      </c>
      <c r="B81" s="33">
        <v>197293.9</v>
      </c>
      <c r="C81">
        <f>B81/Macro!AH81</f>
        <v>0.17553072327477678</v>
      </c>
      <c r="D81" s="11">
        <f t="shared" si="14"/>
        <v>-1.1164385227868028</v>
      </c>
      <c r="E81" s="31">
        <v>794860.22853700002</v>
      </c>
      <c r="F81">
        <v>164657.5</v>
      </c>
      <c r="G81">
        <v>8533.0574423399994</v>
      </c>
      <c r="H81">
        <f t="shared" si="12"/>
        <v>0.21788806537862668</v>
      </c>
      <c r="I81" s="24">
        <f t="shared" si="15"/>
        <v>2.1241137466443933</v>
      </c>
      <c r="J81">
        <f>SUM(F81:G81)/Macro!D81</f>
        <v>6.8591868189634378E-2</v>
      </c>
      <c r="K81">
        <f>SUM(F81:G81)/(Macro!T81+Macro!AB81)</f>
        <v>0.32562695526397528</v>
      </c>
      <c r="L81" s="20">
        <f t="shared" si="16"/>
        <v>13.133473676432494</v>
      </c>
      <c r="M81" s="31">
        <v>204673.2</v>
      </c>
      <c r="N81">
        <f>M81/(Macro!I81-M81)</f>
        <v>0.15754335049218154</v>
      </c>
      <c r="O81" s="11">
        <f t="shared" si="17"/>
        <v>3.7525582093179231</v>
      </c>
      <c r="P81">
        <v>603627</v>
      </c>
      <c r="Q81">
        <f>P81/Macro!D81</f>
        <v>0.23906559474807945</v>
      </c>
      <c r="R81">
        <f>P81/Macro!AM81*100</f>
        <v>880001.24792474194</v>
      </c>
      <c r="S81" s="14">
        <f t="shared" si="13"/>
        <v>4.5193785700835321</v>
      </c>
      <c r="T81">
        <v>693485.5</v>
      </c>
      <c r="U81">
        <f>T81/Macro!D81</f>
        <v>0.27465392288063534</v>
      </c>
      <c r="V81">
        <f>T81/Macro!J81*100</f>
        <v>717392.27344151062</v>
      </c>
      <c r="W81" s="14">
        <f t="shared" si="18"/>
        <v>3.5730644227156105</v>
      </c>
      <c r="X81">
        <v>143342</v>
      </c>
      <c r="Y81">
        <v>63706.31</v>
      </c>
      <c r="Z81">
        <f t="shared" si="19"/>
        <v>207048.31</v>
      </c>
      <c r="AA81">
        <f>X81/Macro!J81*100</f>
        <v>148283.47998574306</v>
      </c>
      <c r="AB81" s="28">
        <f t="shared" si="11"/>
        <v>8.2345644252635353</v>
      </c>
      <c r="AC81">
        <v>-23035.489272274208</v>
      </c>
      <c r="AD81" s="67">
        <v>1.8146490302315101</v>
      </c>
      <c r="AE81">
        <v>-21895.2996233333</v>
      </c>
      <c r="AF81">
        <v>8.2918728166635844</v>
      </c>
      <c r="AG81">
        <v>67863.300531271496</v>
      </c>
      <c r="AH81">
        <v>1.4471910108185992</v>
      </c>
      <c r="AI81">
        <v>68435.216575761369</v>
      </c>
      <c r="AJ81">
        <v>-1.7605933344795259</v>
      </c>
      <c r="AK81">
        <v>90898.789803545704</v>
      </c>
      <c r="AL81">
        <v>1.5400607487699189</v>
      </c>
      <c r="AM81">
        <v>90328.849277951027</v>
      </c>
      <c r="AN81">
        <v>0.50103744619812052</v>
      </c>
    </row>
    <row r="82" spans="1:40" x14ac:dyDescent="0.25">
      <c r="A82" t="s">
        <v>79</v>
      </c>
      <c r="B82" s="33">
        <v>216743.4</v>
      </c>
      <c r="C82">
        <f>B82/Macro!AH82</f>
        <v>0.18641979662206504</v>
      </c>
      <c r="D82" s="11">
        <f t="shared" si="14"/>
        <v>1.0889073347288254</v>
      </c>
      <c r="E82" s="31">
        <v>803550.35842199996</v>
      </c>
      <c r="F82">
        <v>144974</v>
      </c>
      <c r="G82">
        <v>9139.4911947199998</v>
      </c>
      <c r="H82">
        <f t="shared" si="12"/>
        <v>0.19179070680444441</v>
      </c>
      <c r="I82" s="24">
        <f t="shared" si="15"/>
        <v>-2.6097358574182272</v>
      </c>
      <c r="J82">
        <f>SUM(F82:G82)/Macro!D82</f>
        <v>5.9638166631214538E-2</v>
      </c>
      <c r="K82">
        <f>SUM(F82:G82)/(Macro!T82+Macro!AB82)</f>
        <v>0.29115207764393386</v>
      </c>
      <c r="L82" s="20">
        <f t="shared" si="16"/>
        <v>-11.190668288985028</v>
      </c>
      <c r="M82" s="31">
        <v>221895.7</v>
      </c>
      <c r="N82">
        <f>M82/(Macro!I82-M82)</f>
        <v>0.17105013947524439</v>
      </c>
      <c r="O82" s="11">
        <f t="shared" si="17"/>
        <v>1.3506788983062845</v>
      </c>
      <c r="P82">
        <v>646648.1</v>
      </c>
      <c r="Q82">
        <f>P82/Macro!D82</f>
        <v>0.25023706127604439</v>
      </c>
      <c r="R82">
        <f>P82/Macro!AM82*100</f>
        <v>934022.96058054757</v>
      </c>
      <c r="S82" s="14">
        <f t="shared" si="13"/>
        <v>5.9577695421824117</v>
      </c>
      <c r="T82">
        <v>738292.7</v>
      </c>
      <c r="U82">
        <f>T82/Macro!D82</f>
        <v>0.285701288861061</v>
      </c>
      <c r="V82">
        <f>T82/Macro!J82*100</f>
        <v>753567.37615859124</v>
      </c>
      <c r="W82" s="14">
        <f t="shared" si="18"/>
        <v>4.9195636848569535</v>
      </c>
      <c r="X82">
        <v>135887.1</v>
      </c>
      <c r="Y82">
        <v>61653.59</v>
      </c>
      <c r="Z82">
        <f t="shared" si="19"/>
        <v>197540.69</v>
      </c>
      <c r="AA82">
        <f>X82/Macro!J82*100</f>
        <v>138698.49370148196</v>
      </c>
      <c r="AB82" s="28">
        <f t="shared" si="11"/>
        <v>-6.6823379880757372</v>
      </c>
      <c r="AC82">
        <v>-22120.294326541698</v>
      </c>
      <c r="AD82" s="67">
        <v>-3.9729781074546118</v>
      </c>
      <c r="AE82">
        <v>-21108.833636666699</v>
      </c>
      <c r="AF82">
        <v>-3.5919398235979498</v>
      </c>
      <c r="AG82">
        <v>69023.251732755205</v>
      </c>
      <c r="AH82">
        <v>1.709246665580614</v>
      </c>
      <c r="AI82">
        <v>69994.560711356738</v>
      </c>
      <c r="AJ82">
        <v>2.2785697388260524</v>
      </c>
      <c r="AK82">
        <v>91143.546059296903</v>
      </c>
      <c r="AL82">
        <v>0.26926239202983532</v>
      </c>
      <c r="AM82">
        <v>91108.017881791297</v>
      </c>
      <c r="AN82">
        <v>0.86259108808381768</v>
      </c>
    </row>
    <row r="83" spans="1:40" x14ac:dyDescent="0.25">
      <c r="A83" t="s">
        <v>80</v>
      </c>
      <c r="B83" s="33">
        <v>231561.7</v>
      </c>
      <c r="C83">
        <f>B83/Macro!AH83</f>
        <v>0.19356846819886347</v>
      </c>
      <c r="D83" s="11">
        <f t="shared" si="14"/>
        <v>0.71486715767984377</v>
      </c>
      <c r="E83" s="31">
        <v>836497.04692500003</v>
      </c>
      <c r="F83">
        <v>159428.70000000001</v>
      </c>
      <c r="G83">
        <v>9242.0907055600001</v>
      </c>
      <c r="H83">
        <f t="shared" si="12"/>
        <v>0.20163943354683828</v>
      </c>
      <c r="I83" s="24">
        <f t="shared" si="15"/>
        <v>0.98487267423938707</v>
      </c>
      <c r="J83">
        <f>SUM(F83:G83)/Macro!D83</f>
        <v>6.3840176885535976E-2</v>
      </c>
      <c r="K83">
        <f>SUM(F83:G83)/(Macro!T83+Macro!AB83)</f>
        <v>0.31873871504616563</v>
      </c>
      <c r="L83" s="20">
        <f t="shared" si="16"/>
        <v>9.0525957819974643</v>
      </c>
      <c r="M83" s="31">
        <v>219881.8</v>
      </c>
      <c r="N83">
        <f>M83/(Macro!I83-M83)</f>
        <v>0.16440680196544824</v>
      </c>
      <c r="O83" s="11">
        <f t="shared" si="17"/>
        <v>-0.66433375097961489</v>
      </c>
      <c r="P83">
        <v>676793.1</v>
      </c>
      <c r="Q83">
        <f>P83/Macro!D83</f>
        <v>0.25615929728066422</v>
      </c>
      <c r="R83">
        <f>P83/Macro!AM83*100</f>
        <v>969843.9650170505</v>
      </c>
      <c r="S83" s="14">
        <f t="shared" si="13"/>
        <v>3.76341767614079</v>
      </c>
      <c r="T83">
        <v>786530.5</v>
      </c>
      <c r="U83">
        <f>T83/Macro!D83</f>
        <v>0.29769378584062023</v>
      </c>
      <c r="V83">
        <f>T83/Macro!J83*100</f>
        <v>798105.92637996236</v>
      </c>
      <c r="W83" s="14">
        <f t="shared" si="18"/>
        <v>5.7422896800130019</v>
      </c>
      <c r="X83">
        <v>130606.3</v>
      </c>
      <c r="Y83">
        <v>55656.08</v>
      </c>
      <c r="Z83">
        <f t="shared" si="19"/>
        <v>186262.38</v>
      </c>
      <c r="AA83">
        <f>X83/Macro!J83*100</f>
        <v>132528.44238406428</v>
      </c>
      <c r="AB83" s="28">
        <f t="shared" si="11"/>
        <v>-4.5505185250128477</v>
      </c>
      <c r="AC83">
        <v>-19493.745894692693</v>
      </c>
      <c r="AD83" s="67">
        <v>-11.873930758224418</v>
      </c>
      <c r="AE83">
        <v>-20592.380580000001</v>
      </c>
      <c r="AF83">
        <v>-2.4466205265344607</v>
      </c>
      <c r="AG83">
        <v>71707.090121196205</v>
      </c>
      <c r="AH83">
        <v>3.8883105635653141</v>
      </c>
      <c r="AI83">
        <v>71884.461645582938</v>
      </c>
      <c r="AJ83">
        <v>2.7000682839053236</v>
      </c>
      <c r="AK83">
        <v>91200.836015888897</v>
      </c>
      <c r="AL83">
        <v>6.2856844032293968E-2</v>
      </c>
      <c r="AM83">
        <v>92476.664176518432</v>
      </c>
      <c r="AN83">
        <v>1.5022237631191746</v>
      </c>
    </row>
    <row r="84" spans="1:40" x14ac:dyDescent="0.25">
      <c r="A84" t="s">
        <v>81</v>
      </c>
      <c r="B84" s="33">
        <v>219777</v>
      </c>
      <c r="C84">
        <f>B84/Macro!AH84</f>
        <v>0.18135181478064696</v>
      </c>
      <c r="D84" s="11">
        <f t="shared" si="14"/>
        <v>-1.2216653418216512</v>
      </c>
      <c r="E84" s="31">
        <v>867479.06745199999</v>
      </c>
      <c r="F84">
        <v>143535</v>
      </c>
      <c r="G84">
        <v>8818.0228604099993</v>
      </c>
      <c r="H84">
        <f t="shared" si="12"/>
        <v>0.17562731894835046</v>
      </c>
      <c r="I84" s="24">
        <f t="shared" si="15"/>
        <v>-2.6012114598487819</v>
      </c>
      <c r="J84">
        <f>SUM(F84:G84)/Macro!D84</f>
        <v>5.5350458584222585E-2</v>
      </c>
      <c r="K84">
        <f>SUM(F84:G84)/(Macro!T84+Macro!AB84)</f>
        <v>0.28550417680558371</v>
      </c>
      <c r="L84" s="20">
        <f t="shared" si="16"/>
        <v>-11.011503328823459</v>
      </c>
      <c r="M84" s="31">
        <v>239612.2</v>
      </c>
      <c r="N84">
        <f>M84/(Macro!I84-M84)</f>
        <v>0.1758312188430983</v>
      </c>
      <c r="O84" s="11">
        <f t="shared" si="17"/>
        <v>1.1424416877650057</v>
      </c>
      <c r="P84">
        <v>714860.1</v>
      </c>
      <c r="Q84">
        <f>P84/Macro!D84</f>
        <v>0.25971151484678018</v>
      </c>
      <c r="R84">
        <f>P84/Macro!AM84*100</f>
        <v>1015357.9148222121</v>
      </c>
      <c r="S84" s="14">
        <f t="shared" si="13"/>
        <v>4.5861257007976164</v>
      </c>
      <c r="T84">
        <v>847097.7</v>
      </c>
      <c r="U84">
        <f>T84/Macro!D84</f>
        <v>0.3077539603766154</v>
      </c>
      <c r="V84">
        <f>T84/Macro!J84*100</f>
        <v>850091.49554248992</v>
      </c>
      <c r="W84" s="14">
        <f t="shared" si="18"/>
        <v>6.3102657040920107</v>
      </c>
      <c r="X84">
        <v>134295.4</v>
      </c>
      <c r="Y84">
        <v>72568.039999999994</v>
      </c>
      <c r="Z84">
        <f t="shared" si="19"/>
        <v>206863.44</v>
      </c>
      <c r="AA84">
        <f>X84/Macro!J84*100</f>
        <v>134770.02408397154</v>
      </c>
      <c r="AB84" s="28">
        <f t="shared" si="11"/>
        <v>1.677251859270612</v>
      </c>
      <c r="AC84">
        <v>-18991.470853262799</v>
      </c>
      <c r="AD84" s="67">
        <v>-2.5765958176701242</v>
      </c>
      <c r="AE84">
        <v>-20613.985100000002</v>
      </c>
      <c r="AF84">
        <v>0.10491511613273016</v>
      </c>
      <c r="AG84">
        <v>75046.827841533799</v>
      </c>
      <c r="AH84">
        <v>4.6574721058864821</v>
      </c>
      <c r="AI84">
        <v>72775.375216537403</v>
      </c>
      <c r="AJ84">
        <v>1.2393687739458894</v>
      </c>
      <c r="AK84">
        <v>94038.298694796598</v>
      </c>
      <c r="AL84">
        <v>3.111224417299598</v>
      </c>
      <c r="AM84">
        <v>93388.741900591238</v>
      </c>
      <c r="AN84">
        <v>0.98627878956775716</v>
      </c>
    </row>
    <row r="85" spans="1:40" x14ac:dyDescent="0.25">
      <c r="A85" t="s">
        <v>82</v>
      </c>
      <c r="B85" s="33">
        <v>215862</v>
      </c>
      <c r="C85">
        <f>B85/Macro!AH85</f>
        <v>0.17313240343502542</v>
      </c>
      <c r="D85" s="11">
        <f t="shared" si="14"/>
        <v>-0.82194113456215412</v>
      </c>
      <c r="E85" s="31">
        <v>859820.32892700005</v>
      </c>
      <c r="F85">
        <v>149719.5</v>
      </c>
      <c r="G85">
        <v>9327.5814405199999</v>
      </c>
      <c r="H85">
        <f t="shared" si="12"/>
        <v>0.18497711218226306</v>
      </c>
      <c r="I85" s="24">
        <f t="shared" si="15"/>
        <v>0.93497932339126066</v>
      </c>
      <c r="J85">
        <f>SUM(F85:G85)/Macro!D85</f>
        <v>5.7537779713814387E-2</v>
      </c>
      <c r="K85">
        <f>SUM(F85:G85)/(Macro!T85+Macro!AB85)</f>
        <v>0.30096389964125886</v>
      </c>
      <c r="L85" s="20">
        <f t="shared" si="16"/>
        <v>5.2733664028542959</v>
      </c>
      <c r="M85" s="31">
        <v>243487.8</v>
      </c>
      <c r="N85">
        <f>M85/(Macro!I85-M85)</f>
        <v>0.1732096727403826</v>
      </c>
      <c r="O85" s="11">
        <f t="shared" si="17"/>
        <v>-0.26215461027156994</v>
      </c>
      <c r="P85">
        <v>752597.3</v>
      </c>
      <c r="Q85">
        <f>P85/Macro!D85</f>
        <v>0.2722638936119412</v>
      </c>
      <c r="R85">
        <f>P85/Macro!AM85*100</f>
        <v>1060657.6890488886</v>
      </c>
      <c r="S85" s="14">
        <f t="shared" si="13"/>
        <v>4.3648001307666107</v>
      </c>
      <c r="T85">
        <v>891438</v>
      </c>
      <c r="U85">
        <f>T85/Macro!D85</f>
        <v>0.32249169747704598</v>
      </c>
      <c r="V85">
        <f>T85/Macro!J85*100</f>
        <v>887475.45996429841</v>
      </c>
      <c r="W85" s="14">
        <f t="shared" si="18"/>
        <v>4.3036884716736168</v>
      </c>
      <c r="X85">
        <v>122028.6</v>
      </c>
      <c r="Y85">
        <v>72319.12</v>
      </c>
      <c r="Z85">
        <f t="shared" si="19"/>
        <v>194347.72</v>
      </c>
      <c r="AA85">
        <f>X85/Macro!J85*100</f>
        <v>121486.169440611</v>
      </c>
      <c r="AB85" s="28">
        <f t="shared" si="11"/>
        <v>-10.376937594854319</v>
      </c>
      <c r="AC85">
        <v>-20845.343856752996</v>
      </c>
      <c r="AD85" s="67">
        <v>9.7616083441567394</v>
      </c>
      <c r="AE85">
        <v>-20229.500176666701</v>
      </c>
      <c r="AF85">
        <v>-1.8651654275878011</v>
      </c>
      <c r="AG85">
        <v>74248.757372779306</v>
      </c>
      <c r="AH85">
        <v>-1.0634299832628105</v>
      </c>
      <c r="AI85">
        <v>74580.686150797424</v>
      </c>
      <c r="AJ85">
        <v>2.480661802001654</v>
      </c>
      <c r="AK85">
        <v>95094.101229532302</v>
      </c>
      <c r="AL85">
        <v>1.122736745974461</v>
      </c>
      <c r="AM85">
        <v>94811.744718016053</v>
      </c>
      <c r="AN85">
        <v>1.5237412866526749</v>
      </c>
    </row>
    <row r="86" spans="1:40" x14ac:dyDescent="0.25">
      <c r="A86" t="s">
        <v>83</v>
      </c>
      <c r="B86" s="33">
        <v>275795.5</v>
      </c>
      <c r="C86">
        <f>B86/Macro!AH86</f>
        <v>0.21620489157829795</v>
      </c>
      <c r="D86" s="11">
        <f t="shared" si="14"/>
        <v>4.3072488143272523</v>
      </c>
      <c r="E86" s="31">
        <v>886063.55669700005</v>
      </c>
      <c r="F86">
        <v>163981.4</v>
      </c>
      <c r="G86">
        <v>8943.7059607400006</v>
      </c>
      <c r="H86">
        <f t="shared" si="12"/>
        <v>0.19516106339522302</v>
      </c>
      <c r="I86" s="24">
        <f t="shared" si="15"/>
        <v>1.0183951212959952</v>
      </c>
      <c r="J86">
        <f>SUM(F86:G86)/Macro!D86</f>
        <v>6.1034896360123499E-2</v>
      </c>
      <c r="K86">
        <f>SUM(F86:G86)/(Macro!T86+Macro!AB86)</f>
        <v>0.3284708207933062</v>
      </c>
      <c r="L86" s="20">
        <f t="shared" si="16"/>
        <v>8.7457685578805169</v>
      </c>
      <c r="M86" s="31">
        <v>233164.5</v>
      </c>
      <c r="N86">
        <f>M86/(Macro!I86-M86)</f>
        <v>0.16132708268683701</v>
      </c>
      <c r="O86" s="11">
        <f t="shared" si="17"/>
        <v>-1.1882590053545583</v>
      </c>
      <c r="P86">
        <v>795751.6</v>
      </c>
      <c r="Q86">
        <f>P86/Macro!D86</f>
        <v>0.28086503787037842</v>
      </c>
      <c r="R86">
        <f>P86/Macro!AM86*100</f>
        <v>1110798.4890658283</v>
      </c>
      <c r="S86" s="14">
        <f t="shared" si="13"/>
        <v>4.6189939143683745</v>
      </c>
      <c r="T86">
        <v>932865.7</v>
      </c>
      <c r="U86">
        <f>T86/Macro!D86</f>
        <v>0.32926023668501209</v>
      </c>
      <c r="V86">
        <f>T86/Macro!J86*100</f>
        <v>921054.64221727708</v>
      </c>
      <c r="W86" s="14">
        <f t="shared" si="18"/>
        <v>3.7138493498710901</v>
      </c>
      <c r="X86">
        <v>130819.6</v>
      </c>
      <c r="Y86">
        <v>71982.77</v>
      </c>
      <c r="Z86">
        <f t="shared" si="19"/>
        <v>202802.37</v>
      </c>
      <c r="AA86">
        <f>X86/Macro!J86*100</f>
        <v>129163.28671212513</v>
      </c>
      <c r="AB86" s="28">
        <f t="shared" si="11"/>
        <v>6.1276967856164433</v>
      </c>
      <c r="AC86">
        <v>-21068.201221594602</v>
      </c>
      <c r="AD86" s="67">
        <v>1.0690990101821212</v>
      </c>
      <c r="AE86">
        <v>-19850.470936666701</v>
      </c>
      <c r="AF86">
        <v>-1.8736460945148969</v>
      </c>
      <c r="AG86">
        <v>74704.527088478804</v>
      </c>
      <c r="AH86">
        <v>0.61384154001557756</v>
      </c>
      <c r="AI86">
        <v>75770.170098967443</v>
      </c>
      <c r="AJ86">
        <v>1.5948954207325969</v>
      </c>
      <c r="AK86">
        <v>95772.728310073406</v>
      </c>
      <c r="AL86">
        <v>0.71363740943623388</v>
      </c>
      <c r="AM86">
        <v>95619.879323697125</v>
      </c>
      <c r="AN86">
        <v>0.85235706618898599</v>
      </c>
    </row>
    <row r="87" spans="1:40" x14ac:dyDescent="0.25">
      <c r="A87" t="s">
        <v>84</v>
      </c>
      <c r="B87" s="33">
        <v>240300.2</v>
      </c>
      <c r="C87">
        <f>B87/Macro!AH87</f>
        <v>0.18343890794779133</v>
      </c>
      <c r="D87" s="11">
        <f t="shared" si="14"/>
        <v>-3.2765983630506619</v>
      </c>
      <c r="E87" s="31">
        <v>904488.70848999999</v>
      </c>
      <c r="F87">
        <v>158982.20000000001</v>
      </c>
      <c r="G87">
        <v>9347.9993210800003</v>
      </c>
      <c r="H87">
        <f t="shared" si="12"/>
        <v>0.18610536288739205</v>
      </c>
      <c r="I87" s="24">
        <f t="shared" si="15"/>
        <v>-0.90557005078309716</v>
      </c>
      <c r="J87">
        <f>SUM(F87:G87)/Macro!D87</f>
        <v>5.7225389277376061E-2</v>
      </c>
      <c r="K87">
        <f>SUM(F87:G87)/(Macro!T87+Macro!AB87)</f>
        <v>0.30727114290761798</v>
      </c>
      <c r="L87" s="20">
        <f t="shared" si="16"/>
        <v>-6.6717448940696311</v>
      </c>
      <c r="M87" s="31">
        <v>276378.09999999998</v>
      </c>
      <c r="N87">
        <f>M87/(Macro!I87-M87)</f>
        <v>0.19071871528759921</v>
      </c>
      <c r="O87" s="11">
        <f t="shared" si="17"/>
        <v>2.939163260076219</v>
      </c>
      <c r="P87">
        <v>834232.1</v>
      </c>
      <c r="Q87">
        <f>P87/Macro!D87</f>
        <v>0.28360482470007103</v>
      </c>
      <c r="R87">
        <f>P87/Macro!AM87*100</f>
        <v>1150252.3025877199</v>
      </c>
      <c r="S87" s="14">
        <f t="shared" si="13"/>
        <v>3.4902195638485622</v>
      </c>
      <c r="T87">
        <v>984218.2</v>
      </c>
      <c r="U87">
        <f>T87/Macro!D87</f>
        <v>0.33459396980482942</v>
      </c>
      <c r="V87">
        <f>T87/Macro!J87*100</f>
        <v>957744.68925331405</v>
      </c>
      <c r="W87" s="14">
        <f t="shared" si="18"/>
        <v>3.9061874819896758</v>
      </c>
      <c r="X87">
        <v>137202.5</v>
      </c>
      <c r="Y87">
        <v>71292.44</v>
      </c>
      <c r="Z87">
        <f t="shared" si="19"/>
        <v>208494.94</v>
      </c>
      <c r="AA87">
        <f>X87/Macro!J87*100</f>
        <v>133512.0258163056</v>
      </c>
      <c r="AB87" s="28">
        <f t="shared" si="11"/>
        <v>3.3114162411347792</v>
      </c>
      <c r="AC87">
        <v>-18921.170765278803</v>
      </c>
      <c r="AD87" s="67">
        <v>-10.190857936723727</v>
      </c>
      <c r="AE87">
        <v>-20771.195779999998</v>
      </c>
      <c r="AF87">
        <v>4.6383022663335636</v>
      </c>
      <c r="AG87">
        <v>77316.363320679899</v>
      </c>
      <c r="AH87">
        <v>3.4962221621558207</v>
      </c>
      <c r="AI87">
        <v>75981.026311643</v>
      </c>
      <c r="AJ87">
        <v>0.27828393733331525</v>
      </c>
      <c r="AK87">
        <v>96237.534085958701</v>
      </c>
      <c r="AL87">
        <v>0.48532164018596424</v>
      </c>
      <c r="AM87">
        <v>96752.12334418259</v>
      </c>
      <c r="AN87">
        <v>1.1841094430296617</v>
      </c>
    </row>
    <row r="88" spans="1:40" x14ac:dyDescent="0.25">
      <c r="A88" t="s">
        <v>85</v>
      </c>
      <c r="B88" s="33">
        <v>253805.8</v>
      </c>
      <c r="C88">
        <f>B88/Macro!AH88</f>
        <v>0.18906473941246754</v>
      </c>
      <c r="D88" s="11">
        <f>100*(C88-C87)</f>
        <v>0.5625831464676212</v>
      </c>
      <c r="E88" s="31">
        <v>920502.621117</v>
      </c>
      <c r="F88">
        <v>165100.6</v>
      </c>
      <c r="G88">
        <v>8036.7106980299995</v>
      </c>
      <c r="H88">
        <f t="shared" si="12"/>
        <v>0.18808997033374386</v>
      </c>
      <c r="I88" s="24">
        <f t="shared" si="15"/>
        <v>0.1984607446351816</v>
      </c>
      <c r="J88">
        <f>SUM(F88:G88)/Macro!D88</f>
        <v>5.8086981757717093E-2</v>
      </c>
      <c r="K88">
        <f>SUM(F88:G88)/(Macro!T88+Macro!AB88)</f>
        <v>0.30979889902487162</v>
      </c>
      <c r="L88" s="20">
        <f t="shared" si="16"/>
        <v>0.81928147034011634</v>
      </c>
      <c r="M88" s="31">
        <v>250992.8</v>
      </c>
      <c r="N88">
        <f>M88/(Macro!I88-M88)</f>
        <v>0.16429884080242452</v>
      </c>
      <c r="O88" s="11">
        <f t="shared" si="17"/>
        <v>-2.6419874485174688</v>
      </c>
      <c r="P88">
        <v>873185</v>
      </c>
      <c r="Q88">
        <f>P88/Macro!D88</f>
        <v>0.29295061221422397</v>
      </c>
      <c r="R88">
        <f>P88/Macro!AM88*100</f>
        <v>1185156.3002617653</v>
      </c>
      <c r="S88" s="14">
        <f t="shared" si="13"/>
        <v>2.9893352977817145</v>
      </c>
      <c r="T88">
        <v>1029547</v>
      </c>
      <c r="U88">
        <f>T88/Macro!D88</f>
        <v>0.3454095340086209</v>
      </c>
      <c r="V88">
        <f>T88/Macro!J88*100</f>
        <v>983086.21225669084</v>
      </c>
      <c r="W88" s="14">
        <f t="shared" si="18"/>
        <v>2.6115580971310948</v>
      </c>
      <c r="X88">
        <v>132407.6</v>
      </c>
      <c r="Y88">
        <v>84908.49</v>
      </c>
      <c r="Z88">
        <f t="shared" si="19"/>
        <v>217316.09000000003</v>
      </c>
      <c r="AA88">
        <f>X88/Macro!J88*100</f>
        <v>126432.38818431701</v>
      </c>
      <c r="AB88" s="28">
        <f t="shared" si="11"/>
        <v>-5.4483870278836832</v>
      </c>
      <c r="AC88">
        <v>-21375.583556911588</v>
      </c>
      <c r="AD88" s="67">
        <v>12.971780774457903</v>
      </c>
      <c r="AE88">
        <v>-20348.1327166667</v>
      </c>
      <c r="AF88">
        <v>-2.0367776020899773</v>
      </c>
      <c r="AG88">
        <v>76761.526855396805</v>
      </c>
      <c r="AH88">
        <v>-0.71761842054292602</v>
      </c>
      <c r="AI88">
        <v>77302.64034529317</v>
      </c>
      <c r="AJ88">
        <v>1.739400081580172</v>
      </c>
      <c r="AK88">
        <v>98137.110412308393</v>
      </c>
      <c r="AL88">
        <v>1.973841437638046</v>
      </c>
      <c r="AM88">
        <v>97652.729458790709</v>
      </c>
      <c r="AN88">
        <v>0.93083860434187571</v>
      </c>
    </row>
    <row r="89" spans="1:40" x14ac:dyDescent="0.25">
      <c r="A89" t="s">
        <v>86</v>
      </c>
      <c r="B89" s="33">
        <v>263918.09999999998</v>
      </c>
      <c r="C89">
        <f>B89/Macro!AH89</f>
        <v>0.19113918091723131</v>
      </c>
      <c r="D89" s="11">
        <f t="shared" si="14"/>
        <v>0.20744415047637688</v>
      </c>
      <c r="E89" s="31">
        <v>942170.84895200003</v>
      </c>
      <c r="F89">
        <v>170887.4</v>
      </c>
      <c r="G89">
        <v>7853.4785123399997</v>
      </c>
      <c r="H89">
        <f t="shared" si="12"/>
        <v>0.18971174783337638</v>
      </c>
      <c r="I89" s="24">
        <f t="shared" si="15"/>
        <v>0.16217774996325207</v>
      </c>
      <c r="J89">
        <f>SUM(F89:G89)/Macro!D89</f>
        <v>5.8602855805467272E-2</v>
      </c>
      <c r="K89">
        <f>SUM(F89:G89)/(Macro!T89+Macro!AB89)</f>
        <v>0.30936337731682156</v>
      </c>
      <c r="L89" s="20">
        <f t="shared" si="16"/>
        <v>-0.14068098026005504</v>
      </c>
      <c r="M89" s="31">
        <v>249281.5</v>
      </c>
      <c r="N89">
        <f>M89/(Macro!I89-M89)</f>
        <v>0.15838101370735969</v>
      </c>
      <c r="O89" s="11">
        <f t="shared" si="17"/>
        <v>-0.59178270950648315</v>
      </c>
      <c r="P89">
        <v>921442.6</v>
      </c>
      <c r="Q89">
        <f>P89/Macro!D89</f>
        <v>0.30210866294408889</v>
      </c>
      <c r="R89">
        <f>P89/Macro!AM89*100</f>
        <v>1232767.4067834662</v>
      </c>
      <c r="S89" s="14">
        <f t="shared" si="13"/>
        <v>3.9386901464869339</v>
      </c>
      <c r="T89">
        <v>1083980</v>
      </c>
      <c r="U89">
        <f>T89/Macro!D89</f>
        <v>0.35539896729121645</v>
      </c>
      <c r="V89">
        <f>T89/Macro!J89*100</f>
        <v>1017764.6122759933</v>
      </c>
      <c r="W89" s="14">
        <f t="shared" si="18"/>
        <v>3.4667125198856397</v>
      </c>
      <c r="X89">
        <v>151170.79999999999</v>
      </c>
      <c r="Y89">
        <v>90155.28</v>
      </c>
      <c r="Z89">
        <f t="shared" si="19"/>
        <v>241326.07999999999</v>
      </c>
      <c r="AA89">
        <f>X89/Macro!J89*100</f>
        <v>141936.4662165831</v>
      </c>
      <c r="AB89" s="28">
        <f t="shared" si="11"/>
        <v>11.567185194320473</v>
      </c>
      <c r="AC89">
        <v>-20754.005720116707</v>
      </c>
      <c r="AD89" s="67">
        <v>-2.907887099970655</v>
      </c>
      <c r="AE89">
        <v>-20034.63783</v>
      </c>
      <c r="AF89">
        <v>-1.5406567817887458</v>
      </c>
      <c r="AG89">
        <v>77614.423696754297</v>
      </c>
      <c r="AH89">
        <v>1.1110993700844127</v>
      </c>
      <c r="AI89">
        <v>78658.965670434103</v>
      </c>
      <c r="AJ89">
        <v>1.7545653280179552</v>
      </c>
      <c r="AK89">
        <v>98368.429416871004</v>
      </c>
      <c r="AL89">
        <v>0.23571002201996619</v>
      </c>
      <c r="AM89">
        <v>98692.817875552821</v>
      </c>
      <c r="AN89">
        <v>1.0650889355847726</v>
      </c>
    </row>
    <row r="90" spans="1:40" x14ac:dyDescent="0.25">
      <c r="A90" t="s">
        <v>87</v>
      </c>
      <c r="B90" s="33">
        <v>261588.2</v>
      </c>
      <c r="C90">
        <f>B90/Macro!AH90</f>
        <v>0.18730439913102878</v>
      </c>
      <c r="D90" s="11">
        <f t="shared" si="14"/>
        <v>-0.38347817862025291</v>
      </c>
      <c r="E90" s="31">
        <v>954549.82143999997</v>
      </c>
      <c r="F90">
        <v>185787.5</v>
      </c>
      <c r="G90">
        <v>7869.1233514400001</v>
      </c>
      <c r="H90">
        <f t="shared" si="12"/>
        <v>0.20287743918834589</v>
      </c>
      <c r="I90" s="24">
        <f t="shared" si="15"/>
        <v>1.3165691354969504</v>
      </c>
      <c r="J90">
        <f>SUM(F90:G90)/Macro!D90</f>
        <v>6.2021483183974442E-2</v>
      </c>
      <c r="K90">
        <f>SUM(F90:G90)/(Macro!T90+Macro!AB90)</f>
        <v>0.32668452000431852</v>
      </c>
      <c r="L90" s="20">
        <f t="shared" si="16"/>
        <v>5.4478370229137596</v>
      </c>
      <c r="M90" s="31">
        <v>284129.2</v>
      </c>
      <c r="N90">
        <f>M90/(Macro!I90-M90)</f>
        <v>0.17837801051801025</v>
      </c>
      <c r="O90" s="11">
        <f t="shared" si="17"/>
        <v>1.9996996810650565</v>
      </c>
      <c r="P90">
        <v>958350.8</v>
      </c>
      <c r="Q90">
        <f>P90/Macro!D90</f>
        <v>0.30692644020071663</v>
      </c>
      <c r="R90">
        <f>P90/Macro!AM90*100</f>
        <v>1261637.472030007</v>
      </c>
      <c r="S90" s="14">
        <f t="shared" si="13"/>
        <v>2.3148891906000557</v>
      </c>
      <c r="T90">
        <v>1136587</v>
      </c>
      <c r="U90">
        <f>T90/Macro!D90</f>
        <v>0.36400929794018216</v>
      </c>
      <c r="V90">
        <f>T90/Macro!J90*100</f>
        <v>1048569.2039480484</v>
      </c>
      <c r="W90" s="14">
        <f t="shared" si="18"/>
        <v>2.9817906263962968</v>
      </c>
      <c r="X90">
        <v>155084.29999999999</v>
      </c>
      <c r="Y90">
        <v>85070.06</v>
      </c>
      <c r="Z90">
        <f t="shared" si="19"/>
        <v>240154.36</v>
      </c>
      <c r="AA90">
        <f>X90/Macro!J90*100</f>
        <v>143074.503751882</v>
      </c>
      <c r="AB90" s="28">
        <f t="shared" si="11"/>
        <v>0.79859633730698931</v>
      </c>
      <c r="AC90">
        <v>-18873.641300018004</v>
      </c>
      <c r="AD90" s="67">
        <v>-9.0602481538110009</v>
      </c>
      <c r="AE90">
        <v>-19586.135030000001</v>
      </c>
      <c r="AF90">
        <v>-2.2386369237401804</v>
      </c>
      <c r="AG90">
        <v>80837.939013269803</v>
      </c>
      <c r="AH90">
        <v>4.1532426100463438</v>
      </c>
      <c r="AI90">
        <v>79451.895311766304</v>
      </c>
      <c r="AJ90">
        <v>1.0080600915278026</v>
      </c>
      <c r="AK90">
        <v>99711.580313287806</v>
      </c>
      <c r="AL90">
        <v>1.3654288315661984</v>
      </c>
      <c r="AM90">
        <v>99039.684626704766</v>
      </c>
      <c r="AN90">
        <v>0.35146098633978462</v>
      </c>
    </row>
    <row r="91" spans="1:40" x14ac:dyDescent="0.25">
      <c r="A91" t="s">
        <v>88</v>
      </c>
      <c r="B91" s="33">
        <v>271227.7</v>
      </c>
      <c r="C91">
        <f>B91/Macro!AH91</f>
        <v>0.18815944468108428</v>
      </c>
      <c r="D91" s="11">
        <f t="shared" si="14"/>
        <v>8.5504555005549987E-2</v>
      </c>
      <c r="E91" s="31">
        <v>964999.75546599994</v>
      </c>
      <c r="F91">
        <v>180659.5</v>
      </c>
      <c r="G91">
        <v>7522.9775729399998</v>
      </c>
      <c r="H91">
        <f t="shared" si="12"/>
        <v>0.19500779819583103</v>
      </c>
      <c r="I91" s="24">
        <f t="shared" si="15"/>
        <v>-0.78696409925148592</v>
      </c>
      <c r="J91">
        <f>SUM(F91:G91)/Macro!D91</f>
        <v>5.9532163196883793E-2</v>
      </c>
      <c r="K91">
        <f>SUM(F91:G91)/(Macro!T91+Macro!AB91)</f>
        <v>0.31853331974606364</v>
      </c>
      <c r="L91" s="20">
        <f t="shared" si="16"/>
        <v>-2.5267850449706808</v>
      </c>
      <c r="M91" s="31">
        <v>267524.09999999998</v>
      </c>
      <c r="N91">
        <f>M91/(Macro!I91-M91)</f>
        <v>0.16228641013488335</v>
      </c>
      <c r="O91" s="11">
        <f t="shared" si="17"/>
        <v>-1.6091600383126903</v>
      </c>
      <c r="P91">
        <v>995367.9</v>
      </c>
      <c r="Q91">
        <f>P91/Macro!D91</f>
        <v>0.31488800141220152</v>
      </c>
      <c r="R91">
        <f>P91/Macro!AM91*100</f>
        <v>1293882.1733709837</v>
      </c>
      <c r="S91" s="14">
        <f t="shared" si="13"/>
        <v>2.5236677590186218</v>
      </c>
      <c r="T91">
        <v>1185441</v>
      </c>
      <c r="U91">
        <f>T91/Macro!D91</f>
        <v>0.37501826940780547</v>
      </c>
      <c r="V91">
        <f>T91/Macro!J91*100</f>
        <v>1078547.3651438183</v>
      </c>
      <c r="W91" s="14">
        <f t="shared" si="18"/>
        <v>2.8188531500623171</v>
      </c>
      <c r="X91">
        <v>167382.70000000001</v>
      </c>
      <c r="Y91">
        <v>103383.9</v>
      </c>
      <c r="Z91">
        <f t="shared" si="19"/>
        <v>270766.59999999998</v>
      </c>
      <c r="AA91">
        <f>X91/Macro!J91*100</f>
        <v>152289.46025627444</v>
      </c>
      <c r="AB91" s="28">
        <f t="shared" si="11"/>
        <v>6.2417553831977557</v>
      </c>
      <c r="AC91">
        <v>-18695.10014304881</v>
      </c>
      <c r="AD91" s="67">
        <v>-0.94598151003867459</v>
      </c>
      <c r="AE91">
        <v>-19714.454099999999</v>
      </c>
      <c r="AF91">
        <v>0.65515258525202624</v>
      </c>
      <c r="AG91">
        <v>81083.795378160794</v>
      </c>
      <c r="AH91">
        <v>0.30413487514894849</v>
      </c>
      <c r="AI91">
        <v>80279.121351875132</v>
      </c>
      <c r="AJ91">
        <v>1.0411658990170385</v>
      </c>
      <c r="AK91">
        <v>99778.895521209604</v>
      </c>
      <c r="AL91">
        <v>6.7509919821045511E-2</v>
      </c>
      <c r="AM91">
        <v>99992.234165643706</v>
      </c>
      <c r="AN91">
        <v>0.96178571501841925</v>
      </c>
    </row>
    <row r="92" spans="1:40" x14ac:dyDescent="0.25">
      <c r="A92" t="s">
        <v>89</v>
      </c>
      <c r="B92" s="33">
        <v>283202.90000000002</v>
      </c>
      <c r="C92">
        <f>B92/Macro!AH92</f>
        <v>0.19290055574135517</v>
      </c>
      <c r="D92" s="11">
        <f t="shared" si="14"/>
        <v>0.47411110602708917</v>
      </c>
      <c r="E92" s="31">
        <v>978427.58024499996</v>
      </c>
      <c r="F92">
        <v>196922.6</v>
      </c>
      <c r="G92">
        <v>8172.3325507899999</v>
      </c>
      <c r="H92">
        <f t="shared" si="12"/>
        <v>0.20961687578291063</v>
      </c>
      <c r="I92" s="24">
        <f t="shared" si="15"/>
        <v>1.4609077587079606</v>
      </c>
      <c r="J92">
        <f>SUM(F92:G92)/Macro!D92</f>
        <v>6.3281705751245837E-2</v>
      </c>
      <c r="K92">
        <f>SUM(F92:G92)/(Macro!T92+Macro!AB92)</f>
        <v>0.33743708074469975</v>
      </c>
      <c r="L92" s="20">
        <f t="shared" si="16"/>
        <v>5.7651981381899864</v>
      </c>
      <c r="M92" s="31">
        <v>284574.40000000002</v>
      </c>
      <c r="N92">
        <f>M92/(Macro!I92-M92)</f>
        <v>0.16978360368106785</v>
      </c>
      <c r="O92" s="11">
        <f t="shared" si="17"/>
        <v>0.74971935461844996</v>
      </c>
      <c r="P92">
        <v>1038369</v>
      </c>
      <c r="Q92">
        <f>P92/Macro!D92</f>
        <v>0.32038705540880652</v>
      </c>
      <c r="R92">
        <f>P92/Macro!AM92*100</f>
        <v>1333625.0511169699</v>
      </c>
      <c r="S92" s="14">
        <f t="shared" si="13"/>
        <v>3.0253701053506887</v>
      </c>
      <c r="T92">
        <v>1229613</v>
      </c>
      <c r="U92">
        <f>T92/Macro!D92</f>
        <v>0.37939507859189636</v>
      </c>
      <c r="V92">
        <f>T92/Macro!J92*100</f>
        <v>1106065.6399194156</v>
      </c>
      <c r="W92" s="14">
        <f t="shared" si="18"/>
        <v>2.519414677757581</v>
      </c>
      <c r="X92">
        <v>152751.4</v>
      </c>
      <c r="Y92">
        <v>54677.01</v>
      </c>
      <c r="Z92">
        <f t="shared" si="19"/>
        <v>207428.41</v>
      </c>
      <c r="AA92">
        <f>X92/Macro!J92*100</f>
        <v>137403.45538765984</v>
      </c>
      <c r="AB92" s="28">
        <f t="shared" si="11"/>
        <v>-10.286152581984709</v>
      </c>
      <c r="AC92">
        <v>-19799.499743312903</v>
      </c>
      <c r="AD92" s="67">
        <v>5.9074281058330094</v>
      </c>
      <c r="AE92">
        <v>-20552.374823333299</v>
      </c>
      <c r="AF92">
        <v>4.2502862066736107</v>
      </c>
      <c r="AG92">
        <v>80177.736423929702</v>
      </c>
      <c r="AH92">
        <v>-1.1174353025846775</v>
      </c>
      <c r="AI92">
        <v>80476.197897147082</v>
      </c>
      <c r="AJ92">
        <v>0.24548916574227861</v>
      </c>
      <c r="AK92">
        <v>99977.236167242605</v>
      </c>
      <c r="AL92">
        <v>0.19878015786498676</v>
      </c>
      <c r="AM92">
        <v>101028.79465983626</v>
      </c>
      <c r="AN92">
        <v>1.036640998015331</v>
      </c>
    </row>
    <row r="93" spans="1:40" x14ac:dyDescent="0.25">
      <c r="A93" t="s">
        <v>90</v>
      </c>
      <c r="B93" s="33">
        <v>283557.5</v>
      </c>
      <c r="C93">
        <f>B93/Macro!AH93</f>
        <v>0.19020556146217288</v>
      </c>
      <c r="D93" s="11">
        <f t="shared" si="14"/>
        <v>-0.26949942791822945</v>
      </c>
      <c r="E93" s="31">
        <v>977333.88353899994</v>
      </c>
      <c r="F93">
        <v>174448.4</v>
      </c>
      <c r="G93">
        <v>8168.9295410900004</v>
      </c>
      <c r="H93">
        <f t="shared" si="12"/>
        <v>0.18685255122826483</v>
      </c>
      <c r="I93" s="24">
        <f t="shared" si="15"/>
        <v>-2.2764324554645805</v>
      </c>
      <c r="J93">
        <f>SUM(F93:G93)/Macro!D93</f>
        <v>5.5657603975846404E-2</v>
      </c>
      <c r="K93">
        <f>SUM(F93:G93)/(Macro!T93+Macro!AB93)</f>
        <v>0.30226850273950767</v>
      </c>
      <c r="L93" s="20">
        <f t="shared" si="16"/>
        <v>-11.006336121517357</v>
      </c>
      <c r="M93" s="31">
        <v>298420.59999999998</v>
      </c>
      <c r="N93">
        <f>M93/(Macro!I93-M93)</f>
        <v>0.17514175290707024</v>
      </c>
      <c r="O93" s="11">
        <f t="shared" si="17"/>
        <v>0.535814922600239</v>
      </c>
      <c r="P93">
        <v>1084111</v>
      </c>
      <c r="Q93">
        <f>P93/Macro!D93</f>
        <v>0.33041234835427913</v>
      </c>
      <c r="R93">
        <f>P93/Macro!AM93*100</f>
        <v>1378877.5051282886</v>
      </c>
      <c r="S93" s="14">
        <f t="shared" si="13"/>
        <v>3.3368929238362099</v>
      </c>
      <c r="T93">
        <v>1260866</v>
      </c>
      <c r="U93">
        <f>T93/Macro!D93</f>
        <v>0.3842832477671258</v>
      </c>
      <c r="V93">
        <f>T93/Macro!J93*100</f>
        <v>1119039.8985047704</v>
      </c>
      <c r="W93" s="14">
        <f t="shared" si="18"/>
        <v>1.1661833922758547</v>
      </c>
      <c r="X93">
        <v>159031.70000000001</v>
      </c>
      <c r="Y93">
        <v>59426.54</v>
      </c>
      <c r="Z93">
        <f t="shared" si="19"/>
        <v>218458.24000000002</v>
      </c>
      <c r="AA93">
        <f>X93/Macro!J93*100</f>
        <v>141143.32326118802</v>
      </c>
      <c r="AB93" s="28">
        <f t="shared" si="11"/>
        <v>2.6854323291074067</v>
      </c>
      <c r="AC93">
        <v>-22777.537944544092</v>
      </c>
      <c r="AD93" s="67">
        <v>15.040976993557598</v>
      </c>
      <c r="AE93">
        <v>-21857.145733333298</v>
      </c>
      <c r="AF93">
        <v>6.3485165155643273</v>
      </c>
      <c r="AG93">
        <v>79858.571190456903</v>
      </c>
      <c r="AH93">
        <v>-0.39807214285179204</v>
      </c>
      <c r="AI93">
        <v>79639.400989082264</v>
      </c>
      <c r="AJ93">
        <v>-1.0398067129541702</v>
      </c>
      <c r="AK93">
        <v>102636.109135001</v>
      </c>
      <c r="AL93">
        <v>2.6594783669660655</v>
      </c>
      <c r="AM93">
        <v>101496.16071189442</v>
      </c>
      <c r="AN93">
        <v>0.46260677822771423</v>
      </c>
    </row>
    <row r="94" spans="1:40" x14ac:dyDescent="0.25">
      <c r="A94" t="s">
        <v>91</v>
      </c>
      <c r="B94" s="33">
        <v>289581.3</v>
      </c>
      <c r="C94">
        <f>B94/Macro!AH94</f>
        <v>0.19156548079359273</v>
      </c>
      <c r="D94" s="11">
        <f t="shared" si="14"/>
        <v>0.1359919331419851</v>
      </c>
      <c r="E94" s="31">
        <v>988250.78075100004</v>
      </c>
      <c r="F94">
        <v>169593.5</v>
      </c>
      <c r="G94">
        <v>8788.7886908199998</v>
      </c>
      <c r="H94">
        <f t="shared" si="12"/>
        <v>0.18050305870263234</v>
      </c>
      <c r="I94" s="24">
        <f t="shared" si="15"/>
        <v>-0.63494925256324941</v>
      </c>
      <c r="J94">
        <f>SUM(F94:G94)/Macro!D94</f>
        <v>5.3531056404294432E-2</v>
      </c>
      <c r="K94">
        <f>SUM(F94:G94)/(Macro!T94+Macro!AB94)</f>
        <v>0.28926185287177647</v>
      </c>
      <c r="L94" s="20">
        <f t="shared" si="16"/>
        <v>-4.3983361111236796</v>
      </c>
      <c r="M94" s="31">
        <v>296774.59999999998</v>
      </c>
      <c r="N94">
        <f>M94/(Macro!I94-M94)</f>
        <v>0.16874903051980514</v>
      </c>
      <c r="O94" s="11">
        <f t="shared" si="17"/>
        <v>-0.63927223872650984</v>
      </c>
      <c r="P94">
        <v>1134327</v>
      </c>
      <c r="Q94">
        <f>P94/Macro!D94</f>
        <v>0.34040219499122831</v>
      </c>
      <c r="R94">
        <f>P94/Macro!AM94*100</f>
        <v>1412489.3813660438</v>
      </c>
      <c r="S94" s="14">
        <f t="shared" si="13"/>
        <v>2.4083900296048455</v>
      </c>
      <c r="T94">
        <v>1308978</v>
      </c>
      <c r="U94">
        <f>T94/Macro!D94</f>
        <v>0.39281352237514233</v>
      </c>
      <c r="V94">
        <f>T94/Macro!J94*100</f>
        <v>1139604.5896959738</v>
      </c>
      <c r="W94" s="14">
        <f t="shared" si="18"/>
        <v>1.821026690136307</v>
      </c>
      <c r="X94">
        <v>161059.20000000001</v>
      </c>
      <c r="Y94">
        <v>63670.96</v>
      </c>
      <c r="Z94">
        <f t="shared" si="19"/>
        <v>224730.16</v>
      </c>
      <c r="AA94">
        <f>X94/Macro!J94*100</f>
        <v>140219.1660461534</v>
      </c>
      <c r="AB94" s="28">
        <f t="shared" si="11"/>
        <v>-0.65691808509455996</v>
      </c>
      <c r="AC94">
        <v>-23915.316205724303</v>
      </c>
      <c r="AD94" s="67">
        <v>4.9951766690075585</v>
      </c>
      <c r="AE94">
        <v>-23261.1158533333</v>
      </c>
      <c r="AF94">
        <v>6.4233918606255767</v>
      </c>
      <c r="AG94">
        <v>78686.572343546693</v>
      </c>
      <c r="AH94">
        <v>-1.4675930578761267</v>
      </c>
      <c r="AI94">
        <v>79844.906960894165</v>
      </c>
      <c r="AJ94">
        <v>0.2580456021261055</v>
      </c>
      <c r="AK94">
        <v>102601.888549271</v>
      </c>
      <c r="AL94">
        <v>-3.3341663103175517E-2</v>
      </c>
      <c r="AM94">
        <v>103105.96697008899</v>
      </c>
      <c r="AN94">
        <v>1.586076012041622</v>
      </c>
    </row>
    <row r="95" spans="1:40" x14ac:dyDescent="0.25">
      <c r="A95" t="s">
        <v>92</v>
      </c>
      <c r="B95" s="33">
        <v>302831.2</v>
      </c>
      <c r="C95">
        <f>B95/Macro!AH95</f>
        <v>0.19208498567756899</v>
      </c>
      <c r="D95" s="11">
        <f t="shared" si="14"/>
        <v>5.1950488397625727E-2</v>
      </c>
      <c r="E95" s="31">
        <v>1001584.59798</v>
      </c>
      <c r="F95">
        <v>180287.7</v>
      </c>
      <c r="G95">
        <v>9434.0948983500002</v>
      </c>
      <c r="H95">
        <f t="shared" si="12"/>
        <v>0.18942163775379708</v>
      </c>
      <c r="I95" s="24">
        <f t="shared" si="15"/>
        <v>0.89185790511647489</v>
      </c>
      <c r="J95">
        <f>SUM(F95:G95)/Macro!D95</f>
        <v>5.5260969556465887E-2</v>
      </c>
      <c r="K95">
        <f>SUM(F95:G95)/(Macro!T95+Macro!AB95)</f>
        <v>0.29574438103205586</v>
      </c>
      <c r="L95" s="20">
        <f t="shared" si="16"/>
        <v>2.2163160448398722</v>
      </c>
      <c r="M95" s="31">
        <v>305357.2</v>
      </c>
      <c r="N95">
        <f>M95/(Macro!I95-M95)</f>
        <v>0.17066023245907352</v>
      </c>
      <c r="O95" s="11">
        <f t="shared" si="17"/>
        <v>0.19112019392683866</v>
      </c>
      <c r="P95">
        <v>1189034</v>
      </c>
      <c r="Q95">
        <f>P95/Macro!D95</f>
        <v>0.34633433502359462</v>
      </c>
      <c r="R95">
        <f>P95/Macro!AM95*100</f>
        <v>1461896.7327972625</v>
      </c>
      <c r="S95" s="14">
        <f t="shared" si="13"/>
        <v>3.4381058238032836</v>
      </c>
      <c r="T95">
        <v>1363761</v>
      </c>
      <c r="U95">
        <f>T95/Macro!D95</f>
        <v>0.39722771515878641</v>
      </c>
      <c r="V95">
        <f>T95/Macro!J95*100</f>
        <v>1169442.8627960971</v>
      </c>
      <c r="W95" s="14">
        <f t="shared" si="18"/>
        <v>2.5846098657163807</v>
      </c>
      <c r="X95">
        <v>161411.9</v>
      </c>
      <c r="Y95">
        <v>66493.84</v>
      </c>
      <c r="Z95">
        <f t="shared" si="19"/>
        <v>227905.74</v>
      </c>
      <c r="AA95">
        <f>X95/Macro!J95*100</f>
        <v>138412.81164761077</v>
      </c>
      <c r="AB95" s="28">
        <f t="shared" si="11"/>
        <v>-1.2966061686537245</v>
      </c>
      <c r="AC95">
        <v>-24395.790240688002</v>
      </c>
      <c r="AD95" s="67">
        <v>2.0090641111769814</v>
      </c>
      <c r="AE95">
        <v>-22737.232769999999</v>
      </c>
      <c r="AF95">
        <v>-2.2521838016563995</v>
      </c>
      <c r="AG95">
        <v>79647.297592308998</v>
      </c>
      <c r="AH95">
        <v>1.2209519618770082</v>
      </c>
      <c r="AI95">
        <v>80873.864489464831</v>
      </c>
      <c r="AJ95">
        <v>1.2886952565110033</v>
      </c>
      <c r="AK95">
        <v>104043.087832997</v>
      </c>
      <c r="AL95">
        <v>1.4046518091466886</v>
      </c>
      <c r="AM95">
        <v>103611.53066817443</v>
      </c>
      <c r="AN95">
        <v>0.49033408341158013</v>
      </c>
    </row>
    <row r="96" spans="1:40" x14ac:dyDescent="0.25">
      <c r="A96" t="s">
        <v>93</v>
      </c>
      <c r="B96" s="33">
        <v>317613.59999999998</v>
      </c>
      <c r="C96">
        <f>B96/Macro!AH96</f>
        <v>0.196017606268345</v>
      </c>
      <c r="D96" s="11">
        <f t="shared" si="14"/>
        <v>0.39326205907760092</v>
      </c>
      <c r="E96" s="31">
        <v>1003839.59315</v>
      </c>
      <c r="F96">
        <v>189121.5</v>
      </c>
      <c r="G96">
        <v>10656.8264772</v>
      </c>
      <c r="H96">
        <f t="shared" si="12"/>
        <v>0.19901419294521477</v>
      </c>
      <c r="I96" s="24">
        <f t="shared" si="15"/>
        <v>0.95925551914176899</v>
      </c>
      <c r="J96">
        <f>SUM(F96:G96)/Macro!D96</f>
        <v>5.7051680630480897E-2</v>
      </c>
      <c r="K96">
        <f>SUM(F96:G96)/(Macro!T96+Macro!AB96)</f>
        <v>0.29796758464539802</v>
      </c>
      <c r="L96" s="20">
        <f t="shared" si="16"/>
        <v>0.74892005993936195</v>
      </c>
      <c r="M96" s="31">
        <v>309072.2</v>
      </c>
      <c r="N96">
        <f>M96/(Macro!I96-M96)</f>
        <v>0.16995802302618701</v>
      </c>
      <c r="O96" s="11">
        <f t="shared" si="17"/>
        <v>-7.0220943288651361E-2</v>
      </c>
      <c r="P96">
        <v>1239651</v>
      </c>
      <c r="Q96">
        <f>P96/Macro!D96</f>
        <v>0.35401324153812941</v>
      </c>
      <c r="R96">
        <f>P96/Macro!AM96*100</f>
        <v>1507420.0538446386</v>
      </c>
      <c r="S96" s="14">
        <f t="shared" si="13"/>
        <v>3.0664891306138031</v>
      </c>
      <c r="T96">
        <v>1415879</v>
      </c>
      <c r="U96">
        <f>T96/Macro!D96</f>
        <v>0.4043395394476067</v>
      </c>
      <c r="V96">
        <f>T96/Macro!J96*100</f>
        <v>1201839.3961988969</v>
      </c>
      <c r="W96" s="14">
        <f t="shared" si="18"/>
        <v>2.7325763621748322</v>
      </c>
      <c r="X96">
        <v>175459.7</v>
      </c>
      <c r="Y96">
        <v>67779.179999999993</v>
      </c>
      <c r="Z96">
        <f t="shared" si="19"/>
        <v>243238.88</v>
      </c>
      <c r="AA96">
        <f>X96/Macro!J96*100</f>
        <v>148935.31149571369</v>
      </c>
      <c r="AB96" s="28">
        <f t="shared" si="11"/>
        <v>7.3271452031704598</v>
      </c>
      <c r="AC96">
        <v>-21462.346130012898</v>
      </c>
      <c r="AD96" s="67">
        <v>-12.024386509860301</v>
      </c>
      <c r="AE96">
        <v>-22054.8074066667</v>
      </c>
      <c r="AF96">
        <v>-3.0013562786484118</v>
      </c>
      <c r="AG96">
        <v>83057.012074275102</v>
      </c>
      <c r="AH96">
        <v>4.2810171657291205</v>
      </c>
      <c r="AI96">
        <v>82044.402603965893</v>
      </c>
      <c r="AJ96">
        <v>1.447362657751496</v>
      </c>
      <c r="AK96">
        <v>104519.358204288</v>
      </c>
      <c r="AL96">
        <v>0.45776262624527059</v>
      </c>
      <c r="AM96">
        <v>104100.7703263336</v>
      </c>
      <c r="AN96">
        <v>0.47218649797386958</v>
      </c>
    </row>
    <row r="97" spans="1:40" x14ac:dyDescent="0.25">
      <c r="A97" t="s">
        <v>94</v>
      </c>
      <c r="B97" s="33">
        <v>317665.40000000002</v>
      </c>
      <c r="C97">
        <f>B97/Macro!AH97</f>
        <v>0.19382203527371727</v>
      </c>
      <c r="D97" s="11">
        <f t="shared" si="14"/>
        <v>-0.21955709946277213</v>
      </c>
      <c r="E97" s="31">
        <v>1027238.38168</v>
      </c>
      <c r="F97">
        <v>194433.4</v>
      </c>
      <c r="G97">
        <v>10011.466688099999</v>
      </c>
      <c r="H97">
        <f t="shared" si="12"/>
        <v>0.19902378097841325</v>
      </c>
      <c r="I97" s="24">
        <f t="shared" si="15"/>
        <v>9.5880331984765643E-4</v>
      </c>
      <c r="J97">
        <f>SUM(F97:G97)/Macro!D97</f>
        <v>5.6998395721291055E-2</v>
      </c>
      <c r="K97">
        <f>SUM(F97:G97)/(Macro!T97+Macro!AB97)</f>
        <v>0.29205992298410022</v>
      </c>
      <c r="L97" s="20">
        <f t="shared" si="16"/>
        <v>-2.0025707317708807</v>
      </c>
      <c r="M97" s="31">
        <v>328824.40000000002</v>
      </c>
      <c r="N97">
        <f>M97/(Macro!I97-M97)</f>
        <v>0.17934944398707428</v>
      </c>
      <c r="O97" s="11">
        <f t="shared" si="17"/>
        <v>0.93914209608872701</v>
      </c>
      <c r="P97">
        <v>1285248</v>
      </c>
      <c r="Q97">
        <f>P97/Macro!D97</f>
        <v>0.35832190502370742</v>
      </c>
      <c r="R97">
        <f>P97/Macro!AM97*100</f>
        <v>1539752.0818582717</v>
      </c>
      <c r="S97" s="14">
        <f t="shared" si="13"/>
        <v>2.1221801722202116</v>
      </c>
      <c r="T97">
        <v>1460530</v>
      </c>
      <c r="U97">
        <f>T97/Macro!D97</f>
        <v>0.40718981235082674</v>
      </c>
      <c r="V97">
        <f>T97/Macro!J97*100</f>
        <v>1220733.901097605</v>
      </c>
      <c r="W97" s="14">
        <f t="shared" si="18"/>
        <v>1.559902278357761</v>
      </c>
      <c r="X97">
        <v>172262.5</v>
      </c>
      <c r="Y97">
        <v>64365.22</v>
      </c>
      <c r="Z97">
        <f t="shared" si="19"/>
        <v>236627.72</v>
      </c>
      <c r="AA97">
        <f>X97/Macro!J97*100</f>
        <v>143979.70164106606</v>
      </c>
      <c r="AB97" s="28">
        <f t="shared" si="11"/>
        <v>-3.3839731824974351</v>
      </c>
      <c r="AC97">
        <v>-20046.906717854203</v>
      </c>
      <c r="AD97" s="67">
        <v>-6.5949892131287005</v>
      </c>
      <c r="AE97">
        <v>-20438.4629266667</v>
      </c>
      <c r="AF97">
        <v>-7.328762614863793</v>
      </c>
      <c r="AG97">
        <v>84219.431507412795</v>
      </c>
      <c r="AH97">
        <v>1.3995440049037404</v>
      </c>
      <c r="AI97">
        <v>83777.272605025151</v>
      </c>
      <c r="AJ97">
        <v>2.1121124001888876</v>
      </c>
      <c r="AK97">
        <v>104266.338225267</v>
      </c>
      <c r="AL97">
        <v>-0.24207953757854425</v>
      </c>
      <c r="AM97">
        <v>104216.42585180138</v>
      </c>
      <c r="AN97">
        <v>0.1110995865882887</v>
      </c>
    </row>
    <row r="98" spans="1:40" x14ac:dyDescent="0.25">
      <c r="A98" t="s">
        <v>95</v>
      </c>
      <c r="B98" s="33">
        <v>328622.3</v>
      </c>
      <c r="C98">
        <f>B98/Macro!AH98</f>
        <v>0.19680951856208243</v>
      </c>
      <c r="D98" s="11">
        <f t="shared" si="14"/>
        <v>0.29874832883651503</v>
      </c>
      <c r="E98" s="31">
        <v>1036749.42719</v>
      </c>
      <c r="F98">
        <v>204429.9</v>
      </c>
      <c r="G98">
        <v>10076.9888634</v>
      </c>
      <c r="H98">
        <f t="shared" si="12"/>
        <v>0.20690331071105417</v>
      </c>
      <c r="I98" s="24">
        <f t="shared" si="15"/>
        <v>0.78795297326409164</v>
      </c>
      <c r="J98">
        <f>SUM(F98:G98)/Macro!D98</f>
        <v>5.8960430126135534E-2</v>
      </c>
      <c r="K98">
        <f>SUM(F98:G98)/(Macro!T98+Macro!AB98)</f>
        <v>0.29958644273599533</v>
      </c>
      <c r="L98" s="20">
        <f>100*(LN(K98)-LN(K97))</f>
        <v>2.5444002490834672</v>
      </c>
      <c r="M98" s="31">
        <v>322010.2</v>
      </c>
      <c r="N98">
        <f>M98/(Macro!I98-M98)</f>
        <v>0.17217432386825168</v>
      </c>
      <c r="O98" s="11">
        <f t="shared" si="17"/>
        <v>-0.71751201188225977</v>
      </c>
      <c r="P98">
        <v>1335901</v>
      </c>
      <c r="Q98">
        <f>P98/Macro!D98</f>
        <v>0.36719239173755891</v>
      </c>
      <c r="R98">
        <f>P98/Macro!AM98*100</f>
        <v>1577611.6071692172</v>
      </c>
      <c r="S98" s="14">
        <f t="shared" si="13"/>
        <v>2.4290644665111216</v>
      </c>
      <c r="T98">
        <v>1521403</v>
      </c>
      <c r="U98">
        <f>T98/Macro!D98</f>
        <v>0.41818039388150569</v>
      </c>
      <c r="V98">
        <f>T98/Macro!J98*100</f>
        <v>1252731.1084699081</v>
      </c>
      <c r="W98" s="14">
        <f t="shared" si="18"/>
        <v>2.5873818537784032</v>
      </c>
      <c r="X98">
        <v>185493</v>
      </c>
      <c r="Y98">
        <v>62539.34</v>
      </c>
      <c r="Z98">
        <f t="shared" si="19"/>
        <v>248032.34</v>
      </c>
      <c r="AA98">
        <f>X98/Macro!J98*100</f>
        <v>152735.89673703065</v>
      </c>
      <c r="AB98" s="28">
        <f t="shared" si="11"/>
        <v>5.9037935921146811</v>
      </c>
      <c r="AC98">
        <v>-19287.553911117197</v>
      </c>
      <c r="AD98" s="67">
        <v>-3.7878801823361128</v>
      </c>
      <c r="AE98">
        <v>-19674.492236666702</v>
      </c>
      <c r="AF98">
        <v>-3.7379067728386852</v>
      </c>
      <c r="AG98">
        <v>84942.583363759797</v>
      </c>
      <c r="AH98">
        <v>0.85865202768953819</v>
      </c>
      <c r="AI98">
        <v>84438.920228896037</v>
      </c>
      <c r="AJ98">
        <v>0.78976983052465521</v>
      </c>
      <c r="AK98">
        <v>104230.13727487699</v>
      </c>
      <c r="AL98">
        <v>-3.4719690943583757E-2</v>
      </c>
      <c r="AM98">
        <v>104113.38774281657</v>
      </c>
      <c r="AN98">
        <v>-9.8869355903004982E-2</v>
      </c>
    </row>
    <row r="99" spans="1:40" x14ac:dyDescent="0.25">
      <c r="A99" t="s">
        <v>96</v>
      </c>
      <c r="B99" s="33">
        <v>335709.6</v>
      </c>
      <c r="C99">
        <f>B99/Macro!AH99</f>
        <v>0.19633426282891042</v>
      </c>
      <c r="D99" s="11">
        <f t="shared" si="14"/>
        <v>-4.7525573317200309E-2</v>
      </c>
      <c r="E99" s="31">
        <v>1052592.7074800001</v>
      </c>
      <c r="F99">
        <v>197626.8</v>
      </c>
      <c r="G99">
        <v>11175.80546</v>
      </c>
      <c r="H99">
        <f t="shared" ref="H99:H118" si="20">SUM(F99:G99)/E99</f>
        <v>0.19836980056596806</v>
      </c>
      <c r="I99" s="24">
        <f t="shared" si="15"/>
        <v>-0.85335101450861039</v>
      </c>
      <c r="J99">
        <f>SUM(F99:G99)/Macro!D99</f>
        <v>5.6290569333722618E-2</v>
      </c>
      <c r="K99">
        <f>SUM(F99:G99)/(Macro!T99+Macro!AB99)</f>
        <v>0.29258158757160313</v>
      </c>
      <c r="L99" s="20">
        <f t="shared" si="16"/>
        <v>-2.3659439757850009</v>
      </c>
      <c r="M99" s="31">
        <v>335811.8</v>
      </c>
      <c r="N99">
        <f>M99/(Macro!I99-M99)</f>
        <v>0.17696498535110242</v>
      </c>
      <c r="O99" s="11">
        <f t="shared" si="17"/>
        <v>0.47906614828507332</v>
      </c>
      <c r="P99">
        <v>1388210</v>
      </c>
      <c r="Q99">
        <f>P99/Macro!D99</f>
        <v>0.37424404299273378</v>
      </c>
      <c r="R99">
        <f>P99/Macro!AM99*100</f>
        <v>1611235.062785137</v>
      </c>
      <c r="S99" s="14">
        <f t="shared" si="13"/>
        <v>2.108894232800651</v>
      </c>
      <c r="T99">
        <v>1570875</v>
      </c>
      <c r="U99">
        <f>T99/Macro!D99</f>
        <v>0.42348824099827165</v>
      </c>
      <c r="V99">
        <f>T99/Macro!J99*100</f>
        <v>1271275.3137664103</v>
      </c>
      <c r="W99" s="14">
        <f t="shared" si="18"/>
        <v>1.4694525986975293</v>
      </c>
      <c r="X99">
        <v>186580</v>
      </c>
      <c r="Y99">
        <v>64486.18</v>
      </c>
      <c r="Z99">
        <f t="shared" si="19"/>
        <v>251066.18</v>
      </c>
      <c r="AA99">
        <f>X99/Macro!J99*100</f>
        <v>150995.17660064413</v>
      </c>
      <c r="AB99" s="28">
        <f t="shared" si="11"/>
        <v>-1.1462371472662269</v>
      </c>
      <c r="AC99">
        <v>-18834.271701801103</v>
      </c>
      <c r="AD99" s="67">
        <v>-2.3501280224799559</v>
      </c>
      <c r="AE99">
        <v>-20175.261780000001</v>
      </c>
      <c r="AF99">
        <v>2.5452730231077152</v>
      </c>
      <c r="AG99">
        <v>84826.380092549894</v>
      </c>
      <c r="AH99">
        <v>-0.13680213929010307</v>
      </c>
      <c r="AI99">
        <v>84358.180854008446</v>
      </c>
      <c r="AJ99">
        <v>-9.561867284508585E-2</v>
      </c>
      <c r="AK99">
        <v>103660.651794351</v>
      </c>
      <c r="AL99">
        <v>-0.54637314640020329</v>
      </c>
      <c r="AM99">
        <v>104533.3680574224</v>
      </c>
      <c r="AN99">
        <v>0.4033874256817685</v>
      </c>
    </row>
    <row r="100" spans="1:40" x14ac:dyDescent="0.25">
      <c r="A100" t="s">
        <v>97</v>
      </c>
      <c r="B100" s="33">
        <v>343676.9</v>
      </c>
      <c r="C100">
        <f>B100/Macro!AH100</f>
        <v>0.19600118167513858</v>
      </c>
      <c r="D100" s="11">
        <f t="shared" si="14"/>
        <v>-3.3308115377184144E-2</v>
      </c>
      <c r="E100" s="31">
        <v>1046139.96783</v>
      </c>
      <c r="F100">
        <v>208409.4</v>
      </c>
      <c r="G100">
        <v>11541.8095113</v>
      </c>
      <c r="H100">
        <f t="shared" si="20"/>
        <v>0.21025026886941628</v>
      </c>
      <c r="I100" s="24">
        <f t="shared" si="15"/>
        <v>1.1880468303448217</v>
      </c>
      <c r="J100">
        <f>SUM(F100:G100)/Macro!D100</f>
        <v>5.8367762785189771E-2</v>
      </c>
      <c r="K100">
        <f>SUM(F100:G100)/(Macro!T100+Macro!AB100)</f>
        <v>0.31028208007236818</v>
      </c>
      <c r="L100" s="20">
        <f t="shared" si="16"/>
        <v>5.8738259809591131</v>
      </c>
      <c r="M100" s="31">
        <v>338134.9</v>
      </c>
      <c r="N100">
        <f>M100/(Macro!I100-M100)</f>
        <v>0.17542638452825315</v>
      </c>
      <c r="O100" s="11">
        <f t="shared" si="17"/>
        <v>-0.1538600822849262</v>
      </c>
      <c r="P100">
        <v>1445566</v>
      </c>
      <c r="Q100">
        <f>P100/Macro!D100</f>
        <v>0.3836053166782013</v>
      </c>
      <c r="R100">
        <f>P100/Macro!AM100*100</f>
        <v>1650741.6293349259</v>
      </c>
      <c r="S100" s="14">
        <f t="shared" ref="S100:S118" si="21">100*(LN(R100)-LN(R99))</f>
        <v>2.4223654601527755</v>
      </c>
      <c r="T100">
        <v>1632092</v>
      </c>
      <c r="U100">
        <f>T100/Macro!D100</f>
        <v>0.43310313642404352</v>
      </c>
      <c r="V100">
        <f>T100/Macro!J100*100</f>
        <v>1305030.7440358961</v>
      </c>
      <c r="W100" s="14">
        <f t="shared" si="18"/>
        <v>2.6206018462353597</v>
      </c>
      <c r="X100">
        <v>184761</v>
      </c>
      <c r="Y100">
        <v>61042.05</v>
      </c>
      <c r="Z100">
        <f t="shared" si="19"/>
        <v>245803.05</v>
      </c>
      <c r="AA100">
        <f>X100/Macro!J100*100</f>
        <v>147736.02548068139</v>
      </c>
      <c r="AB100" s="28">
        <f t="shared" si="11"/>
        <v>-2.1820823644663534</v>
      </c>
      <c r="AC100">
        <v>-21466.556135553794</v>
      </c>
      <c r="AD100" s="67">
        <v>13.976035152455449</v>
      </c>
      <c r="AE100">
        <v>-19487.860933333301</v>
      </c>
      <c r="AF100">
        <v>-3.4071471000595861</v>
      </c>
      <c r="AG100">
        <v>83388.194493542207</v>
      </c>
      <c r="AH100">
        <v>-1.6954461541781622</v>
      </c>
      <c r="AI100">
        <v>84939.237704153129</v>
      </c>
      <c r="AJ100">
        <v>0.68879727403115665</v>
      </c>
      <c r="AK100">
        <v>104854.750629096</v>
      </c>
      <c r="AL100">
        <v>1.1519306642157121</v>
      </c>
      <c r="AM100">
        <v>104427.44726581257</v>
      </c>
      <c r="AN100">
        <v>-0.10132725423296358</v>
      </c>
    </row>
    <row r="101" spans="1:40" x14ac:dyDescent="0.25">
      <c r="A101" t="s">
        <v>98</v>
      </c>
      <c r="B101" s="33">
        <v>351278.7</v>
      </c>
      <c r="C101">
        <f>B101/Macro!AH101</f>
        <v>0.19626163994839788</v>
      </c>
      <c r="D101" s="11">
        <f t="shared" si="14"/>
        <v>2.6045827325929527E-2</v>
      </c>
      <c r="E101" s="31">
        <v>1061629.57595</v>
      </c>
      <c r="F101">
        <v>207551.8</v>
      </c>
      <c r="G101">
        <v>12446.465325700001</v>
      </c>
      <c r="H101">
        <f t="shared" si="20"/>
        <v>0.20722695590769916</v>
      </c>
      <c r="I101" s="24">
        <f t="shared" si="15"/>
        <v>-0.30233129617171228</v>
      </c>
      <c r="J101">
        <f>SUM(F101:G101)/Macro!D101</f>
        <v>5.7174067646213432E-2</v>
      </c>
      <c r="K101">
        <f>SUM(F101:G101)/(Macro!T101+Macro!AB101)</f>
        <v>0.30472235464379754</v>
      </c>
      <c r="L101" s="20">
        <f t="shared" si="16"/>
        <v>-1.8080770078020114</v>
      </c>
      <c r="M101" s="31">
        <v>355282</v>
      </c>
      <c r="N101">
        <f>M101/(Macro!I101-M101)</f>
        <v>0.1825692750096094</v>
      </c>
      <c r="O101" s="11">
        <f t="shared" si="17"/>
        <v>0.71428904813562455</v>
      </c>
      <c r="P101">
        <v>1495581</v>
      </c>
      <c r="Q101">
        <f>P101/Macro!D101</f>
        <v>0.38867783406291484</v>
      </c>
      <c r="R101">
        <f>P101/Macro!AM101*100</f>
        <v>1687049.6650448705</v>
      </c>
      <c r="S101" s="14">
        <f t="shared" si="21"/>
        <v>2.1756583736848967</v>
      </c>
      <c r="T101">
        <v>1703879</v>
      </c>
      <c r="U101">
        <f>T101/Macro!D101</f>
        <v>0.44281118790977236</v>
      </c>
      <c r="V101">
        <f>T101/Macro!J101*100</f>
        <v>1350116.4288895724</v>
      </c>
      <c r="W101" s="14">
        <f t="shared" si="18"/>
        <v>3.3964233208124028</v>
      </c>
      <c r="X101">
        <v>186610.5</v>
      </c>
      <c r="Y101">
        <v>62684.54</v>
      </c>
      <c r="Z101">
        <f t="shared" si="19"/>
        <v>249295.04</v>
      </c>
      <c r="AA101">
        <f>X101/Macro!J101*100</f>
        <v>147866.07608480271</v>
      </c>
      <c r="AB101" s="28">
        <f t="shared" si="11"/>
        <v>8.7990316593433704E-2</v>
      </c>
      <c r="AC101">
        <v>-20002.157115133203</v>
      </c>
      <c r="AD101" s="67">
        <v>-6.8217696922292683</v>
      </c>
      <c r="AE101">
        <v>-20309.972893333299</v>
      </c>
      <c r="AF101">
        <v>4.218584906842211</v>
      </c>
      <c r="AG101">
        <v>84845.727483597802</v>
      </c>
      <c r="AH101">
        <v>1.7478888935153407</v>
      </c>
      <c r="AI101">
        <v>85435.019714686103</v>
      </c>
      <c r="AJ101">
        <v>0.58369020482595224</v>
      </c>
      <c r="AK101">
        <v>104847.88459873101</v>
      </c>
      <c r="AL101">
        <v>-6.5481347519323338E-3</v>
      </c>
      <c r="AM101">
        <v>105744.52943342295</v>
      </c>
      <c r="AN101">
        <v>1.261241371014119</v>
      </c>
    </row>
    <row r="102" spans="1:40" x14ac:dyDescent="0.25">
      <c r="A102" t="s">
        <v>99</v>
      </c>
      <c r="B102" s="33">
        <v>390707.6</v>
      </c>
      <c r="C102">
        <f>B102/Macro!AH102</f>
        <v>0.21487864020269803</v>
      </c>
      <c r="D102" s="11">
        <f t="shared" si="14"/>
        <v>1.8617000254300158</v>
      </c>
      <c r="E102" s="31">
        <v>1064149.7487300001</v>
      </c>
      <c r="F102">
        <v>203532.5</v>
      </c>
      <c r="G102">
        <v>13006.459153199999</v>
      </c>
      <c r="H102">
        <f t="shared" si="20"/>
        <v>0.20348542055441582</v>
      </c>
      <c r="I102" s="24">
        <f t="shared" si="15"/>
        <v>-0.37415353532833373</v>
      </c>
      <c r="J102">
        <f>SUM(F102:G102)/Macro!D102</f>
        <v>5.5582782436331302E-2</v>
      </c>
      <c r="K102">
        <f>SUM(F102:G102)/(Macro!T102+Macro!AB102)</f>
        <v>0.29191527912082582</v>
      </c>
      <c r="L102" s="20">
        <f t="shared" si="16"/>
        <v>-4.2937429205591737</v>
      </c>
      <c r="M102" s="31">
        <v>363689.5</v>
      </c>
      <c r="N102">
        <f>M102/(Macro!I102-M102)</f>
        <v>0.18516904354652997</v>
      </c>
      <c r="O102" s="11">
        <f t="shared" si="17"/>
        <v>0.25997685369205659</v>
      </c>
      <c r="P102">
        <v>1543351</v>
      </c>
      <c r="Q102">
        <f>P102/Macro!D102</f>
        <v>0.39615847047275626</v>
      </c>
      <c r="R102">
        <f>P102/Macro!AM102*100</f>
        <v>1723639.5613860318</v>
      </c>
      <c r="S102" s="14">
        <f t="shared" si="21"/>
        <v>2.1456836270187907</v>
      </c>
      <c r="T102">
        <v>1748896</v>
      </c>
      <c r="U102">
        <f>T102/Macro!D102</f>
        <v>0.44891924414855822</v>
      </c>
      <c r="V102">
        <f>T102/Macro!J102*100</f>
        <v>1376005.4891416042</v>
      </c>
      <c r="W102" s="14">
        <f t="shared" si="18"/>
        <v>1.8993896351465978</v>
      </c>
      <c r="X102">
        <v>187320.5</v>
      </c>
      <c r="Y102">
        <v>60090.22</v>
      </c>
      <c r="Z102">
        <f t="shared" si="19"/>
        <v>247410.72</v>
      </c>
      <c r="AA102">
        <f>X102/Macro!J102*100</f>
        <v>147380.99705685751</v>
      </c>
      <c r="AB102" s="28">
        <f t="shared" si="11"/>
        <v>-0.32859222565360113</v>
      </c>
      <c r="AC102">
        <v>-19248.0850519425</v>
      </c>
      <c r="AD102" s="67">
        <v>-3.7699537047441134</v>
      </c>
      <c r="AE102">
        <v>-19608.5922566667</v>
      </c>
      <c r="AF102">
        <v>-3.4533804665826313</v>
      </c>
      <c r="AG102">
        <v>87567.988058340503</v>
      </c>
      <c r="AH102">
        <v>3.2084828022353422</v>
      </c>
      <c r="AI102">
        <v>86799.268451854514</v>
      </c>
      <c r="AJ102">
        <v>1.5968261512953095</v>
      </c>
      <c r="AK102">
        <v>106816.073110283</v>
      </c>
      <c r="AL102">
        <v>1.877184760650688</v>
      </c>
      <c r="AM102">
        <v>106408.50303852529</v>
      </c>
      <c r="AN102">
        <v>0.627903503528639</v>
      </c>
    </row>
    <row r="103" spans="1:40" x14ac:dyDescent="0.25">
      <c r="A103" t="s">
        <v>100</v>
      </c>
      <c r="B103" s="33">
        <v>384206.6</v>
      </c>
      <c r="C103">
        <f>B103/Macro!AH103</f>
        <v>0.20770349402957317</v>
      </c>
      <c r="D103" s="11">
        <f t="shared" si="14"/>
        <v>-0.71751461731248689</v>
      </c>
      <c r="E103" s="31">
        <v>1082098.5160000001</v>
      </c>
      <c r="F103">
        <v>208083.8</v>
      </c>
      <c r="G103">
        <v>12833.4011608</v>
      </c>
      <c r="H103">
        <f t="shared" si="20"/>
        <v>0.20415627403078335</v>
      </c>
      <c r="I103" s="24">
        <f t="shared" si="15"/>
        <v>6.7085347636752779E-2</v>
      </c>
      <c r="J103">
        <f>SUM(F103:G103)/Macro!D103</f>
        <v>5.5917264373098324E-2</v>
      </c>
      <c r="K103">
        <f>SUM(F103:G103)/(Macro!T103+Macro!AB103)</f>
        <v>0.29468514385064404</v>
      </c>
      <c r="L103" s="20">
        <f t="shared" si="16"/>
        <v>0.9443857206764994</v>
      </c>
      <c r="M103" s="31">
        <v>366814.7</v>
      </c>
      <c r="N103">
        <f>M103/(Macro!I103-M103)</f>
        <v>0.18455581314180952</v>
      </c>
      <c r="O103" s="11">
        <f t="shared" si="17"/>
        <v>-6.1323040472044399E-2</v>
      </c>
      <c r="P103">
        <v>1591508</v>
      </c>
      <c r="Q103">
        <f>P103/Macro!D103</f>
        <v>0.4028331570393443</v>
      </c>
      <c r="R103">
        <f>P103/Macro!AM103*100</f>
        <v>1772942.8118252633</v>
      </c>
      <c r="S103" s="14">
        <f t="shared" si="21"/>
        <v>2.8202692276876107</v>
      </c>
      <c r="T103">
        <v>1799416</v>
      </c>
      <c r="U103">
        <f>T103/Macro!D103</f>
        <v>0.45545760882578584</v>
      </c>
      <c r="V103">
        <f>T103/Macro!J103*100</f>
        <v>1412226.9293759812</v>
      </c>
      <c r="W103" s="14">
        <f t="shared" si="18"/>
        <v>2.5983112308368916</v>
      </c>
      <c r="X103">
        <v>199058.7</v>
      </c>
      <c r="Y103">
        <v>64915.72</v>
      </c>
      <c r="Z103">
        <f t="shared" si="19"/>
        <v>263974.42000000004</v>
      </c>
      <c r="AA103">
        <f>X103/Macro!J103*100</f>
        <v>156226.27378359128</v>
      </c>
      <c r="AB103" s="28">
        <f t="shared" si="11"/>
        <v>5.8284378774075662</v>
      </c>
      <c r="AC103">
        <v>-19726.5698042609</v>
      </c>
      <c r="AD103" s="67">
        <v>2.4858823671402654</v>
      </c>
      <c r="AE103">
        <v>-18198.513719999999</v>
      </c>
      <c r="AF103">
        <v>-7.1911257993917941</v>
      </c>
      <c r="AG103">
        <v>88169.172201343099</v>
      </c>
      <c r="AH103">
        <v>0.68653415058716283</v>
      </c>
      <c r="AI103">
        <v>89285.831019725825</v>
      </c>
      <c r="AJ103">
        <v>2.864727563056074</v>
      </c>
      <c r="AK103">
        <v>107895.742005604</v>
      </c>
      <c r="AL103">
        <v>1.0107738132315389</v>
      </c>
      <c r="AM103">
        <v>107486.18553776188</v>
      </c>
      <c r="AN103">
        <v>1.0127785547799797</v>
      </c>
    </row>
    <row r="104" spans="1:40" x14ac:dyDescent="0.25">
      <c r="A104" t="s">
        <v>101</v>
      </c>
      <c r="B104" s="33">
        <v>390360</v>
      </c>
      <c r="C104">
        <f>B104/Macro!AH104</f>
        <v>0.20592104777288125</v>
      </c>
      <c r="D104" s="11">
        <f t="shared" si="14"/>
        <v>-0.17824462566919108</v>
      </c>
      <c r="E104" s="31">
        <v>1080610.16695</v>
      </c>
      <c r="F104">
        <v>211476.2</v>
      </c>
      <c r="G104">
        <v>14057.9080306</v>
      </c>
      <c r="H104">
        <f t="shared" si="20"/>
        <v>0.20870996306389139</v>
      </c>
      <c r="I104" s="24">
        <f t="shared" si="15"/>
        <v>0.45536890331080437</v>
      </c>
      <c r="J104">
        <f>SUM(F104:G104)/Macro!D104</f>
        <v>5.5867769724495885E-2</v>
      </c>
      <c r="K104">
        <f>SUM(F104:G104)/(Macro!T104+Macro!AB104)</f>
        <v>0.3030675853138593</v>
      </c>
      <c r="L104" s="20">
        <f t="shared" si="16"/>
        <v>2.8048357098556798</v>
      </c>
      <c r="M104" s="31">
        <v>376675.9</v>
      </c>
      <c r="N104">
        <f>M104/(Macro!I104-M104)</f>
        <v>0.18612693878779288</v>
      </c>
      <c r="O104" s="11">
        <f t="shared" si="17"/>
        <v>0.15711256459833567</v>
      </c>
      <c r="P104">
        <v>1637953</v>
      </c>
      <c r="Q104">
        <f>P104/Macro!D104</f>
        <v>0.4057425363401419</v>
      </c>
      <c r="R104">
        <f>P104/Macro!AM104*100</f>
        <v>1789886.0450229361</v>
      </c>
      <c r="S104" s="14">
        <f t="shared" si="21"/>
        <v>0.9511184289619834</v>
      </c>
      <c r="T104">
        <v>1838646</v>
      </c>
      <c r="U104">
        <f>T104/Macro!D104</f>
        <v>0.45545683635101653</v>
      </c>
      <c r="V104">
        <f>T104/Macro!J104*100</f>
        <v>1413947.3092224156</v>
      </c>
      <c r="W104" s="14">
        <f t="shared" si="18"/>
        <v>0.12174621333933544</v>
      </c>
      <c r="X104">
        <v>207428.9</v>
      </c>
      <c r="Y104">
        <v>57198.02</v>
      </c>
      <c r="Z104">
        <f t="shared" si="19"/>
        <v>264626.92</v>
      </c>
      <c r="AA104">
        <f>X104/Macro!J104*100</f>
        <v>159516.0433329556</v>
      </c>
      <c r="AB104" s="28">
        <f t="shared" si="11"/>
        <v>2.0839073024694343</v>
      </c>
      <c r="AC104">
        <v>-16612.346927199105</v>
      </c>
      <c r="AD104" s="67">
        <v>-15.786945768894544</v>
      </c>
      <c r="AE104">
        <v>-17995.341023333302</v>
      </c>
      <c r="AF104">
        <v>-1.1164246695784421</v>
      </c>
      <c r="AG104">
        <v>91329.2280237019</v>
      </c>
      <c r="AH104">
        <v>3.5840824445334465</v>
      </c>
      <c r="AI104">
        <v>90571.720961365543</v>
      </c>
      <c r="AJ104">
        <v>1.4401948516955929</v>
      </c>
      <c r="AK104">
        <v>107941.57495090101</v>
      </c>
      <c r="AL104">
        <v>4.247891941335924E-2</v>
      </c>
      <c r="AM104">
        <v>108567.18536486982</v>
      </c>
      <c r="AN104">
        <v>1.0057104749783528</v>
      </c>
    </row>
    <row r="105" spans="1:40" x14ac:dyDescent="0.25">
      <c r="A105" t="s">
        <v>102</v>
      </c>
      <c r="B105" s="33">
        <v>398950.2</v>
      </c>
      <c r="C105">
        <f>B105/Macro!AH105</f>
        <v>0.2066316850975097</v>
      </c>
      <c r="D105" s="11">
        <f t="shared" si="14"/>
        <v>7.106373246284492E-2</v>
      </c>
      <c r="E105" s="31">
        <v>1072293.12072</v>
      </c>
      <c r="F105">
        <v>219962.4</v>
      </c>
      <c r="G105">
        <v>15128.0317065</v>
      </c>
      <c r="H105">
        <f t="shared" si="20"/>
        <v>0.21924082805702103</v>
      </c>
      <c r="I105" s="24">
        <f t="shared" si="15"/>
        <v>1.0530864993129634</v>
      </c>
      <c r="J105">
        <f>SUM(F105:G105)/Macro!D105</f>
        <v>5.7791794486497412E-2</v>
      </c>
      <c r="K105">
        <f>SUM(F105:G105)/(Macro!T105+Macro!AB105)</f>
        <v>0.30608660833706575</v>
      </c>
      <c r="L105" s="20">
        <f t="shared" si="16"/>
        <v>0.99122612094573181</v>
      </c>
      <c r="M105" s="31">
        <v>366052</v>
      </c>
      <c r="N105">
        <f>M105/(Macro!I105-M105)</f>
        <v>0.17655286573084433</v>
      </c>
      <c r="O105" s="11">
        <f t="shared" si="17"/>
        <v>-0.95740730569485455</v>
      </c>
      <c r="P105">
        <v>1700820</v>
      </c>
      <c r="Q105">
        <f>P105/Macro!D105</f>
        <v>0.4181090620533614</v>
      </c>
      <c r="R105">
        <f>P105/Macro!AM105*100</f>
        <v>1831304.2753582536</v>
      </c>
      <c r="S105" s="14">
        <f t="shared" si="21"/>
        <v>2.2876475937128049</v>
      </c>
      <c r="T105">
        <v>1904952</v>
      </c>
      <c r="U105">
        <f>T105/Macro!D105</f>
        <v>0.46829040931825522</v>
      </c>
      <c r="V105">
        <f>T105/Macro!J105*100</f>
        <v>1450349.2905902318</v>
      </c>
      <c r="W105" s="14">
        <f t="shared" si="18"/>
        <v>2.5419114338653515</v>
      </c>
      <c r="X105">
        <v>203236.1</v>
      </c>
      <c r="Y105">
        <v>115037.2</v>
      </c>
      <c r="Z105">
        <f t="shared" si="19"/>
        <v>318273.3</v>
      </c>
      <c r="AA105">
        <f>X105/Macro!J105*100</f>
        <v>154735.3074814092</v>
      </c>
      <c r="AB105" s="28">
        <f t="shared" si="11"/>
        <v>-3.0428538846193121</v>
      </c>
      <c r="AC105">
        <v>-16293.7688709746</v>
      </c>
      <c r="AD105" s="67">
        <v>-1.9177185356206543</v>
      </c>
      <c r="AE105">
        <v>-16827.595799999999</v>
      </c>
      <c r="AF105">
        <v>-6.4891530636689172</v>
      </c>
      <c r="AG105">
        <v>93328.858623979395</v>
      </c>
      <c r="AH105">
        <v>2.1894749835819778</v>
      </c>
      <c r="AI105">
        <v>92240.407143273842</v>
      </c>
      <c r="AJ105">
        <v>1.8423920448857287</v>
      </c>
      <c r="AK105">
        <v>109622.62749495399</v>
      </c>
      <c r="AL105">
        <v>1.5573726294225774</v>
      </c>
      <c r="AM105">
        <v>109067.94396134814</v>
      </c>
      <c r="AN105">
        <v>0.4612430494494118</v>
      </c>
    </row>
    <row r="106" spans="1:40" x14ac:dyDescent="0.25">
      <c r="A106" t="s">
        <v>103</v>
      </c>
      <c r="B106" s="33">
        <v>407797.3</v>
      </c>
      <c r="C106">
        <f>B106/Macro!AH106</f>
        <v>0.20762277980129584</v>
      </c>
      <c r="D106" s="11">
        <f t="shared" si="14"/>
        <v>9.910947037861384E-2</v>
      </c>
      <c r="E106" s="31">
        <v>1081886.1963299999</v>
      </c>
      <c r="F106">
        <v>214305.8</v>
      </c>
      <c r="G106">
        <v>14777.5788718</v>
      </c>
      <c r="H106">
        <f t="shared" si="20"/>
        <v>0.21174443268515863</v>
      </c>
      <c r="I106" s="24">
        <f t="shared" si="15"/>
        <v>-0.7496395371862391</v>
      </c>
      <c r="J106">
        <f>SUM(F106:G106)/Macro!D106</f>
        <v>5.5281578574143383E-2</v>
      </c>
      <c r="K106">
        <f>SUM(F106:G106)/(Macro!T106+Macro!AB106)</f>
        <v>0.30261285579973002</v>
      </c>
      <c r="L106" s="20">
        <f t="shared" si="16"/>
        <v>-1.1413810768268418</v>
      </c>
      <c r="M106" s="31">
        <v>381774.2</v>
      </c>
      <c r="N106">
        <f>M106/(Macro!I106-M106)</f>
        <v>0.18140016177920637</v>
      </c>
      <c r="O106" s="11">
        <f t="shared" si="17"/>
        <v>0.48472960483620375</v>
      </c>
      <c r="P106">
        <v>1754663</v>
      </c>
      <c r="Q106">
        <f>P106/Macro!D106</f>
        <v>0.42342897587487455</v>
      </c>
      <c r="R106">
        <f>P106/Macro!AM106*100</f>
        <v>1867228.2977620987</v>
      </c>
      <c r="S106" s="14">
        <f t="shared" si="21"/>
        <v>1.9426705855751791</v>
      </c>
      <c r="T106">
        <v>1957762</v>
      </c>
      <c r="U106">
        <f>T106/Macro!D106</f>
        <v>0.47244009742426102</v>
      </c>
      <c r="V106">
        <f>T106/Macro!J106*100</f>
        <v>1467433.9063084309</v>
      </c>
      <c r="W106" s="14">
        <f t="shared" si="18"/>
        <v>1.1710815929824037</v>
      </c>
      <c r="X106">
        <v>213169</v>
      </c>
      <c r="Y106">
        <v>81269.34</v>
      </c>
      <c r="Z106">
        <f t="shared" si="19"/>
        <v>294438.33999999997</v>
      </c>
      <c r="AA106">
        <f>X106/Macro!J106*100</f>
        <v>159780.10522926785</v>
      </c>
      <c r="AB106" s="28">
        <f t="shared" si="11"/>
        <v>3.2082564162207561</v>
      </c>
      <c r="AC106">
        <v>-16369.179884349403</v>
      </c>
      <c r="AD106" s="67">
        <v>0.46282118012082085</v>
      </c>
      <c r="AE106">
        <v>-16680.688910000001</v>
      </c>
      <c r="AF106">
        <v>-0.87301175845927081</v>
      </c>
      <c r="AG106">
        <v>93354.804198272599</v>
      </c>
      <c r="AH106">
        <v>2.7800162431792352E-2</v>
      </c>
      <c r="AI106">
        <v>93912.784084735846</v>
      </c>
      <c r="AJ106">
        <v>1.8130632694024844</v>
      </c>
      <c r="AK106">
        <v>109723.984082622</v>
      </c>
      <c r="AL106">
        <v>9.2459549624162418E-2</v>
      </c>
      <c r="AM106">
        <v>110593.82932031299</v>
      </c>
      <c r="AN106">
        <v>1.3990227591579043</v>
      </c>
    </row>
    <row r="107" spans="1:40" x14ac:dyDescent="0.25">
      <c r="A107" t="s">
        <v>104</v>
      </c>
      <c r="B107" s="33">
        <v>416465.7</v>
      </c>
      <c r="C107">
        <f>B107/Macro!AH107</f>
        <v>0.20710052786390412</v>
      </c>
      <c r="D107" s="11">
        <f t="shared" si="14"/>
        <v>-5.2225193739172115E-2</v>
      </c>
      <c r="E107" s="31">
        <v>1100928.96031</v>
      </c>
      <c r="F107">
        <v>221365.9</v>
      </c>
      <c r="G107">
        <v>16090.5210775</v>
      </c>
      <c r="H107">
        <f t="shared" si="20"/>
        <v>0.215687323740341</v>
      </c>
      <c r="I107" s="24">
        <f t="shared" si="15"/>
        <v>0.39428910551823626</v>
      </c>
      <c r="J107">
        <f>SUM(F107:G107)/Macro!D107</f>
        <v>5.5767505480309745E-2</v>
      </c>
      <c r="K107">
        <f>SUM(F107:G107)/(Macro!T107+Macro!AB107)</f>
        <v>0.31053288208766083</v>
      </c>
      <c r="L107" s="20">
        <f t="shared" si="16"/>
        <v>2.5835511290960955</v>
      </c>
      <c r="M107" s="31">
        <v>416986</v>
      </c>
      <c r="N107">
        <f>M107/(Macro!I107-M107)</f>
        <v>0.19976142798286881</v>
      </c>
      <c r="O107" s="11">
        <f t="shared" si="17"/>
        <v>1.8361266203662434</v>
      </c>
      <c r="P107">
        <v>1810004</v>
      </c>
      <c r="Q107">
        <f>P107/Macro!D107</f>
        <v>0.42508603276067403</v>
      </c>
      <c r="R107">
        <f>P107/Macro!AM107*100</f>
        <v>1894399.4976189232</v>
      </c>
      <c r="S107" s="14">
        <f t="shared" si="21"/>
        <v>1.4446762894127829</v>
      </c>
      <c r="T107">
        <v>2026398</v>
      </c>
      <c r="U107">
        <f>T107/Macro!D107</f>
        <v>0.47590695192616389</v>
      </c>
      <c r="V107">
        <f>T107/Macro!J107*100</f>
        <v>1499958.1497696456</v>
      </c>
      <c r="W107" s="14">
        <f t="shared" si="18"/>
        <v>2.1921974150195922</v>
      </c>
      <c r="X107">
        <v>215657.7</v>
      </c>
      <c r="Y107">
        <v>120538.8</v>
      </c>
      <c r="Z107">
        <f t="shared" si="19"/>
        <v>336196.5</v>
      </c>
      <c r="AA107">
        <f>X107/Macro!J107*100</f>
        <v>159631.78244134536</v>
      </c>
      <c r="AB107" s="28">
        <f t="shared" si="11"/>
        <v>-9.287243481459484E-2</v>
      </c>
      <c r="AC107">
        <v>-17179.98509753689</v>
      </c>
      <c r="AD107" s="67">
        <v>4.9532427336979694</v>
      </c>
      <c r="AE107">
        <v>-17246.4692433333</v>
      </c>
      <c r="AF107">
        <v>3.3918283374622291</v>
      </c>
      <c r="AG107">
        <v>95015.186280341106</v>
      </c>
      <c r="AH107">
        <v>1.7785716507337819</v>
      </c>
      <c r="AI107">
        <v>93391.908182823681</v>
      </c>
      <c r="AJ107">
        <v>-0.5546379089796627</v>
      </c>
      <c r="AK107">
        <v>112195.171377878</v>
      </c>
      <c r="AL107">
        <v>2.2521851680077467</v>
      </c>
      <c r="AM107">
        <v>110638.37990975073</v>
      </c>
      <c r="AN107">
        <v>4.0283069780240738E-2</v>
      </c>
    </row>
    <row r="108" spans="1:40" x14ac:dyDescent="0.25">
      <c r="A108" t="s">
        <v>105</v>
      </c>
      <c r="B108" s="33">
        <v>429053.7</v>
      </c>
      <c r="C108">
        <f>B108/Macro!AH108</f>
        <v>0.20793258012035318</v>
      </c>
      <c r="D108" s="11">
        <f t="shared" si="14"/>
        <v>8.3205225644905623E-2</v>
      </c>
      <c r="E108" s="31">
        <v>1124039.75446</v>
      </c>
      <c r="F108">
        <v>223673.2</v>
      </c>
      <c r="G108">
        <v>15168.7636908</v>
      </c>
      <c r="H108">
        <f t="shared" si="20"/>
        <v>0.21248533492086505</v>
      </c>
      <c r="I108" s="24">
        <f t="shared" si="15"/>
        <v>-0.32019888194759483</v>
      </c>
      <c r="J108">
        <f>SUM(F108:G108)/Macro!D108</f>
        <v>5.4951056296944932E-2</v>
      </c>
      <c r="K108">
        <f>SUM(F108:G108)/(Macro!T108+Macro!AB108)</f>
        <v>0.31229050425898303</v>
      </c>
      <c r="L108" s="20">
        <f t="shared" si="16"/>
        <v>0.56440617859507825</v>
      </c>
      <c r="M108" s="31">
        <v>379314.8</v>
      </c>
      <c r="N108">
        <f>M108/(Macro!I108-M108)</f>
        <v>0.17363662572700916</v>
      </c>
      <c r="O108" s="11">
        <f t="shared" si="17"/>
        <v>-2.6124802255859643</v>
      </c>
      <c r="P108">
        <v>1867761</v>
      </c>
      <c r="Q108">
        <f>P108/Macro!D108</f>
        <v>0.42972113557527075</v>
      </c>
      <c r="R108">
        <f>P108/Macro!AM108*100</f>
        <v>1922233.4435465669</v>
      </c>
      <c r="S108" s="14">
        <f t="shared" si="21"/>
        <v>1.4585861318858306</v>
      </c>
      <c r="T108">
        <v>2089892</v>
      </c>
      <c r="U108">
        <f>T108/Macro!D108</f>
        <v>0.4808274524790237</v>
      </c>
      <c r="V108">
        <f>T108/Macro!J108*100</f>
        <v>1514879.0039187206</v>
      </c>
      <c r="W108" s="14">
        <f t="shared" si="18"/>
        <v>0.9898362806358918</v>
      </c>
      <c r="X108">
        <v>214882.6</v>
      </c>
      <c r="Y108">
        <v>93159.97</v>
      </c>
      <c r="Z108">
        <f t="shared" ref="Z108:Z118" si="22">SUM(X108:Y108)</f>
        <v>308042.57</v>
      </c>
      <c r="AA108">
        <f>X108/Macro!J108*100</f>
        <v>155759.79000228955</v>
      </c>
      <c r="AB108" s="28">
        <f t="shared" si="11"/>
        <v>-2.4554790444325292</v>
      </c>
      <c r="AC108">
        <v>-17647.224928391603</v>
      </c>
      <c r="AD108" s="67">
        <v>2.7196754141637829</v>
      </c>
      <c r="AE108">
        <v>-18090.3995333333</v>
      </c>
      <c r="AF108">
        <v>4.8933510859112523</v>
      </c>
      <c r="AG108">
        <v>93504.430769967395</v>
      </c>
      <c r="AH108">
        <v>-1.5900147855483284</v>
      </c>
      <c r="AI108">
        <v>93358.322075055228</v>
      </c>
      <c r="AJ108">
        <v>-3.5962545815752076E-2</v>
      </c>
      <c r="AK108">
        <v>111151.655698359</v>
      </c>
      <c r="AL108">
        <v>-0.93008965243646158</v>
      </c>
      <c r="AM108">
        <v>111448.78442054134</v>
      </c>
      <c r="AN108">
        <v>0.73248045700928688</v>
      </c>
    </row>
    <row r="109" spans="1:40" x14ac:dyDescent="0.25">
      <c r="A109" t="s">
        <v>106</v>
      </c>
      <c r="B109" s="33">
        <v>433337.9</v>
      </c>
      <c r="C109">
        <f>B109/Macro!AH109</f>
        <v>0.20725719358223704</v>
      </c>
      <c r="D109" s="11">
        <f t="shared" si="14"/>
        <v>-6.7538653811613503E-2</v>
      </c>
      <c r="E109" s="31">
        <v>1124654.7971999999</v>
      </c>
      <c r="F109">
        <v>233118.2</v>
      </c>
      <c r="G109">
        <v>15497.911685700001</v>
      </c>
      <c r="H109">
        <f t="shared" si="20"/>
        <v>0.22105993083803835</v>
      </c>
      <c r="I109" s="24">
        <f t="shared" si="15"/>
        <v>0.85745959171732999</v>
      </c>
      <c r="J109">
        <f>SUM(F109:G109)/Macro!D109</f>
        <v>5.6616637673744433E-2</v>
      </c>
      <c r="K109">
        <f>SUM(F109:G109)/(Macro!T109+Macro!AB109)</f>
        <v>0.33050017372826834</v>
      </c>
      <c r="L109" s="20">
        <f t="shared" si="16"/>
        <v>5.6673326948676994</v>
      </c>
      <c r="M109" s="31">
        <v>403657.5</v>
      </c>
      <c r="N109">
        <f>M109/(Macro!I109-M109)</f>
        <v>0.18232346648894618</v>
      </c>
      <c r="O109" s="11">
        <f t="shared" si="17"/>
        <v>0.86868407619370147</v>
      </c>
      <c r="P109">
        <v>1921032</v>
      </c>
      <c r="Q109">
        <f>P109/Macro!D109</f>
        <v>0.43747113558418843</v>
      </c>
      <c r="R109">
        <f>P109/Macro!AM109*100</f>
        <v>1949445.3610823108</v>
      </c>
      <c r="S109" s="14">
        <f t="shared" si="21"/>
        <v>1.4057140069851926</v>
      </c>
      <c r="T109">
        <v>2133181</v>
      </c>
      <c r="U109">
        <f>T109/Macro!D109</f>
        <v>0.48578322197475871</v>
      </c>
      <c r="V109">
        <f>T109/Macro!J109*100</f>
        <v>1523544.0146594939</v>
      </c>
      <c r="W109" s="14">
        <f t="shared" si="18"/>
        <v>0.57036391432401246</v>
      </c>
      <c r="X109">
        <v>219298.8</v>
      </c>
      <c r="Y109">
        <v>90790.91</v>
      </c>
      <c r="Z109">
        <f t="shared" si="22"/>
        <v>310089.70999999996</v>
      </c>
      <c r="AA109">
        <f>X109/Macro!J109*100</f>
        <v>156625.89070595012</v>
      </c>
      <c r="AB109" s="28">
        <f t="shared" si="11"/>
        <v>0.55450872199642731</v>
      </c>
      <c r="AC109">
        <v>-19528.240815518599</v>
      </c>
      <c r="AD109" s="67">
        <v>10.658989698152133</v>
      </c>
      <c r="AE109">
        <v>-18290.375540000001</v>
      </c>
      <c r="AF109">
        <v>1.1054261477101452</v>
      </c>
      <c r="AG109">
        <v>91904.664744254405</v>
      </c>
      <c r="AH109">
        <v>-1.7108986307275798</v>
      </c>
      <c r="AI109">
        <v>92255.149247862762</v>
      </c>
      <c r="AJ109">
        <v>-1.1816545142119974</v>
      </c>
      <c r="AK109">
        <v>111432.905559773</v>
      </c>
      <c r="AL109">
        <v>0.25303254337232345</v>
      </c>
      <c r="AM109">
        <v>110545.25638198534</v>
      </c>
      <c r="AN109">
        <v>-0.81071143418363978</v>
      </c>
    </row>
    <row r="110" spans="1:40" x14ac:dyDescent="0.25">
      <c r="A110" t="s">
        <v>107</v>
      </c>
      <c r="B110" s="33">
        <v>440862</v>
      </c>
      <c r="C110">
        <f>B110/Macro!AH110</f>
        <v>0.20814454001946123</v>
      </c>
      <c r="D110" s="11">
        <f t="shared" si="14"/>
        <v>8.873464372241846E-2</v>
      </c>
      <c r="E110" s="31">
        <v>1144644.4880299999</v>
      </c>
      <c r="F110">
        <v>235060.9</v>
      </c>
      <c r="G110">
        <v>16846.112308600001</v>
      </c>
      <c r="H110">
        <f t="shared" si="20"/>
        <v>0.22007445538146669</v>
      </c>
      <c r="I110" s="24">
        <f t="shared" si="15"/>
        <v>-9.8547545657165503E-2</v>
      </c>
      <c r="J110">
        <f>SUM(F110:G110)/Macro!D110</f>
        <v>5.6728134842243205E-2</v>
      </c>
      <c r="K110">
        <f>SUM(F110:G110)/(Macro!T110+Macro!AB110)</f>
        <v>0.32460863430885029</v>
      </c>
      <c r="L110" s="20">
        <f t="shared" si="16"/>
        <v>-1.7986930375313515</v>
      </c>
      <c r="M110" s="31">
        <v>417624.8</v>
      </c>
      <c r="N110">
        <f>M110/(Macro!I110-M110)</f>
        <v>0.18694102871084328</v>
      </c>
      <c r="O110" s="11">
        <f t="shared" si="17"/>
        <v>0.46175622218971035</v>
      </c>
      <c r="P110">
        <v>1973345</v>
      </c>
      <c r="Q110">
        <f>P110/Macro!D110</f>
        <v>0.44438691969848226</v>
      </c>
      <c r="R110">
        <f>P110/Macro!AM110*100</f>
        <v>1972051.3343246828</v>
      </c>
      <c r="S110" s="14">
        <f t="shared" si="21"/>
        <v>1.1529385542925041</v>
      </c>
      <c r="T110">
        <v>2210126</v>
      </c>
      <c r="U110">
        <f>T110/Macro!D110</f>
        <v>0.49770875608954734</v>
      </c>
      <c r="V110">
        <f>T110/Macro!J110*100</f>
        <v>1563643.2845482584</v>
      </c>
      <c r="W110" s="14">
        <f t="shared" si="18"/>
        <v>2.5979327660847318</v>
      </c>
      <c r="X110">
        <v>226779.5</v>
      </c>
      <c r="Y110">
        <v>79693.240000000005</v>
      </c>
      <c r="Z110">
        <f t="shared" si="22"/>
        <v>306472.74</v>
      </c>
      <c r="AA110">
        <f>X110/Macro!J110*100</f>
        <v>160444.35577347709</v>
      </c>
      <c r="AB110" s="28">
        <f t="shared" ref="AB110:AB116" si="23">100*(LN(AA110)-LN(AA109))</f>
        <v>2.4087089388359573</v>
      </c>
      <c r="AC110">
        <v>-18723.186544504206</v>
      </c>
      <c r="AD110" s="67">
        <v>-4.1225130241871888</v>
      </c>
      <c r="AE110">
        <v>-17852.411276666699</v>
      </c>
      <c r="AF110">
        <v>-2.3945066757951454</v>
      </c>
      <c r="AG110">
        <v>91300.284038530794</v>
      </c>
      <c r="AH110">
        <v>-0.65761700715131088</v>
      </c>
      <c r="AI110">
        <v>91675.857850733548</v>
      </c>
      <c r="AJ110">
        <v>-0.62792310440344856</v>
      </c>
      <c r="AK110">
        <v>110023.470583035</v>
      </c>
      <c r="AL110">
        <v>-1.2648283464007664</v>
      </c>
      <c r="AM110">
        <v>109528.53812063424</v>
      </c>
      <c r="AN110">
        <v>-0.9197303390729501</v>
      </c>
    </row>
    <row r="111" spans="1:40" x14ac:dyDescent="0.25">
      <c r="A111" t="s">
        <v>108</v>
      </c>
      <c r="B111" s="33">
        <v>452174.7</v>
      </c>
      <c r="C111">
        <f>B111/Macro!AH111</f>
        <v>0.20995016074483083</v>
      </c>
      <c r="D111" s="11">
        <f t="shared" si="14"/>
        <v>0.18056207253696055</v>
      </c>
      <c r="E111" s="31">
        <v>1191335.31486</v>
      </c>
      <c r="F111">
        <v>257849.4</v>
      </c>
      <c r="G111">
        <v>15064.274320299999</v>
      </c>
      <c r="H111">
        <f t="shared" si="20"/>
        <v>0.22908216596632283</v>
      </c>
      <c r="I111" s="24">
        <f t="shared" si="15"/>
        <v>0.90077105848561378</v>
      </c>
      <c r="J111">
        <f>SUM(F111:G111)/Macro!D111</f>
        <v>6.063728264385302E-2</v>
      </c>
      <c r="K111">
        <f>SUM(F111:G111)/(Macro!T111+Macro!AB111)</f>
        <v>0.3520803491475154</v>
      </c>
      <c r="L111" s="20">
        <f t="shared" si="16"/>
        <v>8.1239159604171505</v>
      </c>
      <c r="M111" s="31">
        <v>406358.9</v>
      </c>
      <c r="N111">
        <f>M111/(Macro!I111-M111)</f>
        <v>0.178760489988774</v>
      </c>
      <c r="O111" s="11">
        <f t="shared" si="17"/>
        <v>-0.81805387220692805</v>
      </c>
      <c r="P111">
        <v>2030911</v>
      </c>
      <c r="Q111">
        <f>P111/Macro!D111</f>
        <v>0.45123764735576705</v>
      </c>
      <c r="R111">
        <f>P111/Macro!AM111*100</f>
        <v>2000802.9176945325</v>
      </c>
      <c r="S111" s="14">
        <f t="shared" si="21"/>
        <v>1.4474271397734384</v>
      </c>
      <c r="T111">
        <v>2239394</v>
      </c>
      <c r="U111">
        <f>T111/Macro!D111</f>
        <v>0.49755941056137892</v>
      </c>
      <c r="V111">
        <f>T111/Macro!J111*100</f>
        <v>1570803.8959591156</v>
      </c>
      <c r="W111" s="14">
        <f t="shared" si="18"/>
        <v>0.45689867816225416</v>
      </c>
      <c r="X111">
        <v>224661.9</v>
      </c>
      <c r="Y111">
        <v>81496.06</v>
      </c>
      <c r="Z111">
        <f t="shared" si="22"/>
        <v>306157.95999999996</v>
      </c>
      <c r="AA111">
        <f>X111/Macro!J111*100</f>
        <v>157587.18108272916</v>
      </c>
      <c r="AB111" s="28">
        <f t="shared" si="23"/>
        <v>-1.7968353649932212</v>
      </c>
      <c r="AC111">
        <v>-15628.541469149292</v>
      </c>
      <c r="AD111" s="67">
        <v>-16.528410204102155</v>
      </c>
      <c r="AE111">
        <v>-18951.043366666701</v>
      </c>
      <c r="AF111">
        <v>6.1539703123237315</v>
      </c>
      <c r="AG111">
        <v>91341.943392426707</v>
      </c>
      <c r="AH111">
        <v>4.5628942269590349E-2</v>
      </c>
      <c r="AI111">
        <v>91257.959534567592</v>
      </c>
      <c r="AJ111">
        <v>-0.45584336592342278</v>
      </c>
      <c r="AK111">
        <v>106970.484861576</v>
      </c>
      <c r="AL111">
        <v>-2.7748494982758292</v>
      </c>
      <c r="AM111">
        <v>110208.72624095992</v>
      </c>
      <c r="AN111">
        <v>0.6210145154831902</v>
      </c>
    </row>
    <row r="112" spans="1:40" x14ac:dyDescent="0.25">
      <c r="A112" t="s">
        <v>109</v>
      </c>
      <c r="B112" s="33">
        <v>461814.1</v>
      </c>
      <c r="C112">
        <f>B112/Macro!AH112</f>
        <v>0.20904189491733183</v>
      </c>
      <c r="D112" s="11">
        <f t="shared" si="14"/>
        <v>-9.082658274990052E-2</v>
      </c>
      <c r="E112" s="31">
        <v>1213658.9612499999</v>
      </c>
      <c r="F112">
        <v>237431.8</v>
      </c>
      <c r="G112">
        <v>17039.033302</v>
      </c>
      <c r="H112">
        <f t="shared" si="20"/>
        <v>0.2096724379968401</v>
      </c>
      <c r="I112" s="24">
        <f t="shared" si="15"/>
        <v>-1.9409727969482731</v>
      </c>
      <c r="J112">
        <f>SUM(F112:G112)/Macro!D112</f>
        <v>5.4866761615083123E-2</v>
      </c>
      <c r="K112">
        <f>SUM(F112:G112)/(Macro!T112+Macro!AB112)</f>
        <v>0.3245710366571346</v>
      </c>
      <c r="L112" s="20">
        <f t="shared" si="16"/>
        <v>-8.1354990870735389</v>
      </c>
      <c r="M112" s="31">
        <v>412987.7</v>
      </c>
      <c r="N112">
        <f>M112/(Macro!I112-M112)</f>
        <v>0.17802572897564525</v>
      </c>
      <c r="O112" s="11">
        <f t="shared" si="17"/>
        <v>-7.3476101312874853E-2</v>
      </c>
      <c r="P112">
        <v>2081513</v>
      </c>
      <c r="Q112">
        <f>P112/Macro!D112</f>
        <v>0.44879751477906965</v>
      </c>
      <c r="R112">
        <f>P112/Macro!AM112*100</f>
        <v>2033400.7058977531</v>
      </c>
      <c r="S112" s="14">
        <f t="shared" si="21"/>
        <v>1.616105716614058</v>
      </c>
      <c r="T112">
        <v>2303035</v>
      </c>
      <c r="U112">
        <f>T112/Macro!D112</f>
        <v>0.49656013892260809</v>
      </c>
      <c r="V112">
        <f>T112/Macro!J112*100</f>
        <v>1598223.9108949476</v>
      </c>
      <c r="W112" s="14">
        <f t="shared" si="18"/>
        <v>1.7305433029486395</v>
      </c>
      <c r="X112">
        <v>225740.79999999999</v>
      </c>
      <c r="Y112">
        <v>98385.76</v>
      </c>
      <c r="Z112">
        <f t="shared" si="22"/>
        <v>324126.56</v>
      </c>
      <c r="AA112">
        <f>X112/Macro!J112*100</f>
        <v>156656.04049636857</v>
      </c>
      <c r="AB112" s="28">
        <f t="shared" si="23"/>
        <v>-0.5926258691340891</v>
      </c>
      <c r="AC112">
        <v>-19902.299014722303</v>
      </c>
      <c r="AD112" s="67">
        <v>27.345850244627112</v>
      </c>
      <c r="AE112">
        <v>-18073.016739999999</v>
      </c>
      <c r="AF112">
        <v>-4.6331307974899021</v>
      </c>
      <c r="AG112">
        <v>90825.084742684703</v>
      </c>
      <c r="AH112">
        <v>-0.56585028799032233</v>
      </c>
      <c r="AI112">
        <v>91260.269099945654</v>
      </c>
      <c r="AJ112">
        <v>2.5308097943907253E-3</v>
      </c>
      <c r="AK112">
        <v>110727.38375740701</v>
      </c>
      <c r="AL112">
        <v>3.5120892465735589</v>
      </c>
      <c r="AM112">
        <v>109332.90765353486</v>
      </c>
      <c r="AN112">
        <v>-0.79469078111852665</v>
      </c>
    </row>
    <row r="113" spans="1:40" x14ac:dyDescent="0.25">
      <c r="A113" t="s">
        <v>110</v>
      </c>
      <c r="B113" s="33">
        <v>470156</v>
      </c>
      <c r="C113">
        <f>B113/Macro!AH113</f>
        <v>0.2086602553775431</v>
      </c>
      <c r="D113" s="11">
        <f t="shared" si="14"/>
        <v>-3.8163953978873066E-2</v>
      </c>
      <c r="E113" s="31">
        <v>1239365.7117399999</v>
      </c>
      <c r="F113">
        <v>239950.1</v>
      </c>
      <c r="G113">
        <v>15119.908195100001</v>
      </c>
      <c r="H113">
        <f t="shared" si="20"/>
        <v>0.20580689442908343</v>
      </c>
      <c r="I113" s="24">
        <f t="shared" si="15"/>
        <v>-0.38655435677566741</v>
      </c>
      <c r="J113">
        <f>SUM(F113:G113)/Macro!D113</f>
        <v>5.4223951096001075E-2</v>
      </c>
      <c r="K113">
        <f>SUM(F113:G113)/(Macro!T113+Macro!AB113)</f>
        <v>0.33061869413604533</v>
      </c>
      <c r="L113" s="20">
        <f t="shared" si="16"/>
        <v>1.8461306571715852</v>
      </c>
      <c r="M113" s="31">
        <v>413999.6</v>
      </c>
      <c r="N113">
        <f>M113/(Macro!I113-M113)</f>
        <v>0.17499175973997044</v>
      </c>
      <c r="O113" s="11">
        <f t="shared" si="17"/>
        <v>-0.30339692356748105</v>
      </c>
      <c r="P113">
        <v>2143900</v>
      </c>
      <c r="Q113">
        <f>P113/Macro!D113</f>
        <v>0.45576008554403585</v>
      </c>
      <c r="R113">
        <f>P113/Macro!AM113*100</f>
        <v>2075501.836962888</v>
      </c>
      <c r="S113" s="14">
        <f t="shared" si="21"/>
        <v>2.0493357570304127</v>
      </c>
      <c r="T113">
        <v>2365338</v>
      </c>
      <c r="U113">
        <f>T113/Macro!D113</f>
        <v>0.50283439023301391</v>
      </c>
      <c r="V113">
        <f>T113/Macro!J113*100</f>
        <v>1624396.3435341027</v>
      </c>
      <c r="W113" s="14">
        <f t="shared" si="18"/>
        <v>1.6243308876553897</v>
      </c>
      <c r="X113">
        <v>231019.1</v>
      </c>
      <c r="Y113">
        <v>93077.58</v>
      </c>
      <c r="Z113">
        <f t="shared" si="22"/>
        <v>324096.68</v>
      </c>
      <c r="AA113">
        <f>X113/Macro!J113*100</f>
        <v>158652.41302787984</v>
      </c>
      <c r="AB113" s="28">
        <f t="shared" si="23"/>
        <v>1.2663150553365199</v>
      </c>
      <c r="AC113">
        <v>-20769.009148286699</v>
      </c>
      <c r="AD113" s="67">
        <v>4.3548241985675435</v>
      </c>
      <c r="AE113">
        <v>-20232.601796666699</v>
      </c>
      <c r="AF113">
        <v>11.94922290912845</v>
      </c>
      <c r="AG113">
        <v>90828.992788663294</v>
      </c>
      <c r="AH113">
        <v>4.30282668016528E-3</v>
      </c>
      <c r="AI113">
        <v>92214.542755084258</v>
      </c>
      <c r="AJ113">
        <v>1.0456616713386093</v>
      </c>
      <c r="AK113">
        <v>111598.00193694999</v>
      </c>
      <c r="AL113">
        <v>0.7862717875195423</v>
      </c>
      <c r="AM113">
        <v>112446.25531820579</v>
      </c>
      <c r="AN113">
        <v>2.8475851703650119</v>
      </c>
    </row>
    <row r="114" spans="1:40" x14ac:dyDescent="0.25">
      <c r="A114" t="s">
        <v>111</v>
      </c>
      <c r="B114" s="33">
        <v>482573.6</v>
      </c>
      <c r="C114">
        <f>B114/Macro!AH114</f>
        <v>0.21179173054194175</v>
      </c>
      <c r="D114" s="11">
        <f t="shared" si="14"/>
        <v>0.3131475164398656</v>
      </c>
      <c r="E114" s="31">
        <v>1260932.0121500001</v>
      </c>
      <c r="F114">
        <v>259451.4</v>
      </c>
      <c r="G114">
        <v>15932.1540897</v>
      </c>
      <c r="H114">
        <f t="shared" si="20"/>
        <v>0.21839682983394701</v>
      </c>
      <c r="I114" s="24">
        <f t="shared" si="15"/>
        <v>1.2589935404863584</v>
      </c>
      <c r="J114">
        <f>SUM(F114:G114)/Macro!D114</f>
        <v>5.771340545977529E-2</v>
      </c>
      <c r="K114">
        <f>SUM(F114:G114)/(Macro!T114+Macro!AB114)</f>
        <v>0.34007500137655861</v>
      </c>
      <c r="L114" s="20">
        <f t="shared" si="16"/>
        <v>2.8200455693006887</v>
      </c>
      <c r="M114" s="31">
        <v>425158.6</v>
      </c>
      <c r="N114">
        <f>M114/(Macro!I114-M114)</f>
        <v>0.17650162628127666</v>
      </c>
      <c r="O114" s="11">
        <f t="shared" si="17"/>
        <v>0.15098665413062207</v>
      </c>
      <c r="P114">
        <v>2210076</v>
      </c>
      <c r="Q114">
        <f>P114/Macro!D114</f>
        <v>0.4631758519732499</v>
      </c>
      <c r="R114">
        <f>P114/Macro!AM114*100</f>
        <v>2110024.947084113</v>
      </c>
      <c r="S114" s="14">
        <f t="shared" si="21"/>
        <v>1.6496797100078453</v>
      </c>
      <c r="T114">
        <v>2441029</v>
      </c>
      <c r="U114">
        <f>T114/Macro!D114</f>
        <v>0.51157774065978279</v>
      </c>
      <c r="V114">
        <f>T114/Macro!J114*100</f>
        <v>1659240.3071835341</v>
      </c>
      <c r="W114" s="14">
        <f t="shared" si="18"/>
        <v>2.1223585477967433</v>
      </c>
      <c r="X114">
        <v>239255.6</v>
      </c>
      <c r="Y114">
        <v>102224.4</v>
      </c>
      <c r="Z114">
        <f t="shared" si="22"/>
        <v>341480</v>
      </c>
      <c r="AA114">
        <f>X114/Macro!J114*100</f>
        <v>162629.17615455648</v>
      </c>
      <c r="AB114" s="28">
        <f t="shared" si="23"/>
        <v>2.4756888491916484</v>
      </c>
      <c r="AC114">
        <v>-20671.828013249091</v>
      </c>
      <c r="AD114" s="67">
        <v>-0.46791416164225202</v>
      </c>
      <c r="AE114">
        <v>-20574.14302</v>
      </c>
      <c r="AF114">
        <v>1.6880736682593607</v>
      </c>
      <c r="AG114">
        <v>93332.174531236902</v>
      </c>
      <c r="AH114">
        <v>2.7559281081073923</v>
      </c>
      <c r="AI114">
        <v>92809.610412230657</v>
      </c>
      <c r="AJ114">
        <v>0.64530782170319878</v>
      </c>
      <c r="AK114">
        <v>114004.00254448599</v>
      </c>
      <c r="AL114">
        <v>2.1559531226153386</v>
      </c>
      <c r="AM114">
        <v>113384.37364346665</v>
      </c>
      <c r="AN114">
        <v>0.83428151751797208</v>
      </c>
    </row>
    <row r="115" spans="1:40" x14ac:dyDescent="0.25">
      <c r="A115" t="s">
        <v>172</v>
      </c>
      <c r="B115" s="33">
        <v>493160.7</v>
      </c>
      <c r="C115">
        <f>B115/Macro!AH115</f>
        <v>0.21917824718094403</v>
      </c>
      <c r="D115" s="11">
        <f t="shared" si="14"/>
        <v>0.73865166390022774</v>
      </c>
      <c r="E115" s="31">
        <v>1228071.2086</v>
      </c>
      <c r="F115">
        <v>253299.9</v>
      </c>
      <c r="G115">
        <v>18081.010869999998</v>
      </c>
      <c r="H115">
        <f t="shared" si="20"/>
        <v>0.22098141294214851</v>
      </c>
      <c r="I115" s="24">
        <f t="shared" si="15"/>
        <v>0.25845831082015047</v>
      </c>
      <c r="J115">
        <f>SUM(F115:G115)/Macro!D115</f>
        <v>5.7788362357666989E-2</v>
      </c>
      <c r="K115">
        <f>SUM(F115:G115)/(Macro!T115+Macro!AB115)</f>
        <v>0.34244814759619574</v>
      </c>
      <c r="L115" s="20">
        <f t="shared" si="16"/>
        <v>0.69540667940468648</v>
      </c>
      <c r="M115" s="31">
        <v>434834.4</v>
      </c>
      <c r="N115">
        <f>M115/(Macro!I115-M115)</f>
        <v>0.17913405013692291</v>
      </c>
      <c r="O115" s="11">
        <f t="shared" si="17"/>
        <v>0.26324238556462431</v>
      </c>
      <c r="P115">
        <v>2297312</v>
      </c>
      <c r="Q115">
        <f>P115/Macro!D115</f>
        <v>0.48919394469941868</v>
      </c>
      <c r="R115">
        <f>P115/Macro!AM115*100</f>
        <v>2173803.0330700586</v>
      </c>
      <c r="S115" s="14">
        <f t="shared" si="21"/>
        <v>2.9778412750063765</v>
      </c>
      <c r="T115">
        <v>2508306</v>
      </c>
      <c r="U115">
        <f>T115/Macro!D115</f>
        <v>0.53412340450631868</v>
      </c>
      <c r="V115">
        <f>T115/Macro!J115*100</f>
        <v>1692877.9791709979</v>
      </c>
      <c r="W115" s="14">
        <f t="shared" si="18"/>
        <v>2.0070175479677488</v>
      </c>
      <c r="X115">
        <v>251865.3</v>
      </c>
      <c r="Y115">
        <v>78727.55</v>
      </c>
      <c r="Z115">
        <f t="shared" si="22"/>
        <v>330592.84999999998</v>
      </c>
      <c r="AA115">
        <f>X115/Macro!J115*100</f>
        <v>169986.12612946628</v>
      </c>
      <c r="AB115" s="28">
        <f t="shared" si="23"/>
        <v>4.4244206554738597</v>
      </c>
      <c r="AC115">
        <v>-20246.609353605003</v>
      </c>
      <c r="AD115" s="67">
        <v>-2.0569959239770892</v>
      </c>
      <c r="AE115">
        <v>-19629.767373333299</v>
      </c>
      <c r="AF115">
        <v>-4.5901092733178643</v>
      </c>
      <c r="AG115">
        <v>94438.694112048994</v>
      </c>
      <c r="AH115">
        <v>1.1855714134698059</v>
      </c>
      <c r="AI115">
        <v>94559.967810105474</v>
      </c>
      <c r="AJ115">
        <v>1.8859656775847766</v>
      </c>
      <c r="AK115">
        <v>114685.303465654</v>
      </c>
      <c r="AL115">
        <v>0.5976114048295369</v>
      </c>
      <c r="AM115">
        <v>114190.63617949876</v>
      </c>
      <c r="AN115">
        <v>0.71108787756536562</v>
      </c>
    </row>
    <row r="116" spans="1:40" x14ac:dyDescent="0.25">
      <c r="A116" t="s">
        <v>173</v>
      </c>
      <c r="B116" s="33">
        <v>497704.7</v>
      </c>
      <c r="C116">
        <f>B116/Macro!AH116</f>
        <v>0.21588198909712994</v>
      </c>
      <c r="D116" s="11">
        <f t="shared" si="14"/>
        <v>-0.32962580838140909</v>
      </c>
      <c r="E116" s="31">
        <v>1232281.6728999999</v>
      </c>
      <c r="F116">
        <v>250282.5</v>
      </c>
      <c r="G116">
        <v>15912.9242729</v>
      </c>
      <c r="H116">
        <f t="shared" si="20"/>
        <v>0.21601832610757479</v>
      </c>
      <c r="I116" s="24">
        <f t="shared" si="15"/>
        <v>-0.49630868345737211</v>
      </c>
      <c r="J116">
        <f>SUM(F116:G116)/Macro!D116</f>
        <v>5.4771154543707491E-2</v>
      </c>
      <c r="K116">
        <f>SUM(F116:G116)/(Macro!T116+Macro!AB116)</f>
        <v>0.33909294806120083</v>
      </c>
      <c r="L116" s="20">
        <f t="shared" si="16"/>
        <v>-0.98459994908193238</v>
      </c>
      <c r="M116" s="31">
        <v>480268.9</v>
      </c>
      <c r="N116">
        <f>M116/(Macro!I116-M116)</f>
        <v>0.19921713340128641</v>
      </c>
      <c r="O116" s="11">
        <f t="shared" si="17"/>
        <v>2.0083083264363504</v>
      </c>
      <c r="P116">
        <v>2335762</v>
      </c>
      <c r="Q116">
        <f>P116/Macro!D116</f>
        <v>0.4805957195874439</v>
      </c>
      <c r="R116">
        <f>P116/Macro!AM116*100</f>
        <v>2183571.4379198612</v>
      </c>
      <c r="S116" s="14">
        <f t="shared" si="21"/>
        <v>0.44836271379846693</v>
      </c>
      <c r="T116">
        <v>2587971</v>
      </c>
      <c r="U116">
        <f>T116/Macro!D116</f>
        <v>0.53248909136137879</v>
      </c>
      <c r="V116">
        <f>T116/Macro!J116*100</f>
        <v>1729813.4050268931</v>
      </c>
      <c r="W116" s="14">
        <f t="shared" si="18"/>
        <v>2.1583517505465721</v>
      </c>
      <c r="X116">
        <v>260062.1</v>
      </c>
      <c r="Y116">
        <v>89749.01</v>
      </c>
      <c r="Z116">
        <f t="shared" si="22"/>
        <v>349811.11</v>
      </c>
      <c r="AA116">
        <f>X116/Macro!J116*100</f>
        <v>173826.87314480898</v>
      </c>
      <c r="AB116" s="28">
        <f t="shared" si="23"/>
        <v>2.2342999248278872</v>
      </c>
      <c r="AC116">
        <v>-18387.118818941599</v>
      </c>
      <c r="AD116" s="67">
        <v>-9.184207104446914</v>
      </c>
      <c r="AE116">
        <v>-19219.614506666701</v>
      </c>
      <c r="AF116">
        <v>-2.089443338099787</v>
      </c>
      <c r="AG116">
        <v>96102.802676980398</v>
      </c>
      <c r="AH116">
        <v>1.7621045913203588</v>
      </c>
      <c r="AI116">
        <v>95157.496825315029</v>
      </c>
      <c r="AJ116">
        <v>0.63190484202522956</v>
      </c>
      <c r="AK116">
        <v>114489.921495922</v>
      </c>
      <c r="AL116">
        <v>-0.17036356344517381</v>
      </c>
      <c r="AM116">
        <v>114376.87613773269</v>
      </c>
      <c r="AN116">
        <v>0.16309564817659211</v>
      </c>
    </row>
    <row r="117" spans="1:40" x14ac:dyDescent="0.25">
      <c r="A117" t="s">
        <v>174</v>
      </c>
      <c r="B117">
        <v>512145.5</v>
      </c>
      <c r="C117">
        <f>B117/Macro!AH117</f>
        <v>0.21856521123106021</v>
      </c>
      <c r="D117" s="11">
        <f>100*(C117-C116)</f>
        <v>0.26832221339302686</v>
      </c>
      <c r="E117">
        <v>1257495.2124699999</v>
      </c>
      <c r="F117">
        <v>251680.4</v>
      </c>
      <c r="G117">
        <v>15913.9242729</v>
      </c>
      <c r="H117">
        <f t="shared" si="20"/>
        <v>0.21279947757994666</v>
      </c>
      <c r="I117" s="24">
        <f t="shared" si="15"/>
        <v>-0.3218848527628132</v>
      </c>
      <c r="J117">
        <f>SUM(F117:G117)/Macro!D117</f>
        <v>5.421015272209212E-2</v>
      </c>
      <c r="K117">
        <f>SUM(F117:G117)/(Macro!T117+Macro!AB117)</f>
        <v>0.33496898000395564</v>
      </c>
      <c r="L117" s="20">
        <f t="shared" si="16"/>
        <v>-1.2236322335948291</v>
      </c>
      <c r="M117" s="31">
        <v>482204.3</v>
      </c>
      <c r="N117">
        <f>M117/(Macro!I117-M117)</f>
        <v>0.19627710188331124</v>
      </c>
      <c r="O117" s="11">
        <f t="shared" si="17"/>
        <v>-0.29400315179751724</v>
      </c>
      <c r="P117">
        <v>2403231</v>
      </c>
      <c r="Q117">
        <f>P117/Macro!D117</f>
        <v>0.48685456946987993</v>
      </c>
      <c r="R117">
        <f>P117/Macro!AM117*100</f>
        <v>2214610.4162385468</v>
      </c>
      <c r="S117" s="14">
        <f t="shared" si="21"/>
        <v>1.4114693142213142</v>
      </c>
      <c r="T117">
        <v>2664735</v>
      </c>
      <c r="U117">
        <f>T117/Macro!D117</f>
        <v>0.53983092394210974</v>
      </c>
      <c r="V117">
        <f>T117/Macro!J117*100</f>
        <v>1754513.850405093</v>
      </c>
      <c r="W117" s="14">
        <f>100*(LN(V117)-LN(V116))</f>
        <v>1.4178265901154674</v>
      </c>
      <c r="X117">
        <v>267513.7</v>
      </c>
      <c r="Y117">
        <v>93183.49</v>
      </c>
      <c r="Z117">
        <f t="shared" si="22"/>
        <v>360697.19</v>
      </c>
      <c r="AA117">
        <f>X117/Macro!J117*100</f>
        <v>176136.27314652785</v>
      </c>
      <c r="AB117" s="28">
        <f>100*(LN(AA117)-LN(AA116))</f>
        <v>1.3198152715213851</v>
      </c>
      <c r="AC117">
        <v>-18546.629654586402</v>
      </c>
      <c r="AD117" s="67">
        <v>0.86751403096651858</v>
      </c>
      <c r="AE117">
        <v>-19852.52937</v>
      </c>
      <c r="AF117">
        <v>3.2930674187755424</v>
      </c>
      <c r="AG117">
        <v>96221.678935487595</v>
      </c>
      <c r="AH117">
        <v>0.12369697365305964</v>
      </c>
      <c r="AI117">
        <v>94752.891521951417</v>
      </c>
      <c r="AJ117">
        <v>-0.42519540431624114</v>
      </c>
      <c r="AK117">
        <v>114768.308590074</v>
      </c>
      <c r="AL117">
        <v>0.24315423621101509</v>
      </c>
      <c r="AM117">
        <v>114605.2468981991</v>
      </c>
      <c r="AN117">
        <v>0.1996651492661895</v>
      </c>
    </row>
    <row r="118" spans="1:40" x14ac:dyDescent="0.25">
      <c r="A118" t="s">
        <v>178</v>
      </c>
      <c r="B118">
        <v>510903.6</v>
      </c>
      <c r="C118">
        <f>B118/Macro!AH118</f>
        <v>0.21530142197390695</v>
      </c>
      <c r="D118" s="11">
        <f>100*(C118-C117)</f>
        <v>-0.32637892571532601</v>
      </c>
      <c r="E118" s="30">
        <v>1278879.90603</v>
      </c>
      <c r="F118" s="30">
        <v>242799.8</v>
      </c>
      <c r="G118">
        <v>15914.9242729</v>
      </c>
      <c r="H118">
        <f t="shared" si="20"/>
        <v>0.20229790385558774</v>
      </c>
      <c r="I118" s="24">
        <f t="shared" si="15"/>
        <v>-1.0501573724358919</v>
      </c>
      <c r="J118">
        <f>SUM(F118:G118)/Macro!D118</f>
        <v>5.171087377066743E-2</v>
      </c>
      <c r="K118">
        <f>SUM(F118:G118)/(Macro!T118+Macro!AB118)</f>
        <v>0.32073809483848092</v>
      </c>
      <c r="L118" s="20">
        <f t="shared" si="16"/>
        <v>-4.3413044365303133</v>
      </c>
      <c r="M118" s="31">
        <v>435554.7</v>
      </c>
      <c r="N118">
        <f>M118/(Macro!I118-M118)</f>
        <v>0.17039445920989232</v>
      </c>
      <c r="O118" s="11">
        <f t="shared" si="17"/>
        <v>-2.5882642673418914</v>
      </c>
      <c r="P118" s="31">
        <v>2466251</v>
      </c>
      <c r="Q118">
        <f>P118/Macro!D118</f>
        <v>0.49294447583608647</v>
      </c>
      <c r="R118">
        <f>P118/Macro!AM118*100</f>
        <v>2244182.4172644322</v>
      </c>
      <c r="S118" s="14">
        <f t="shared" si="21"/>
        <v>1.3264771761608785</v>
      </c>
      <c r="T118">
        <v>2728359</v>
      </c>
      <c r="U118">
        <f>T118/Macro!D118</f>
        <v>0.54533358411113431</v>
      </c>
      <c r="V118">
        <f>T118/Macro!J118*100</f>
        <v>1778674.9153096389</v>
      </c>
      <c r="W118" s="14">
        <f>100*(LN(V118)-LN(V117))</f>
        <v>1.3676847249607604</v>
      </c>
      <c r="X118">
        <v>264543.3</v>
      </c>
      <c r="Y118">
        <v>94782.89</v>
      </c>
      <c r="Z118">
        <f t="shared" si="22"/>
        <v>359326.19</v>
      </c>
      <c r="AA118">
        <f>Z118/Macro!J118*100</f>
        <v>234252.34016739923</v>
      </c>
      <c r="AB118" s="28">
        <f>100*(LN(AA118)-LN(AA117))</f>
        <v>28.514093643063632</v>
      </c>
      <c r="AC118">
        <v>-20908.360538674897</v>
      </c>
      <c r="AD118" s="67">
        <v>12.734016519839555</v>
      </c>
      <c r="AE118">
        <v>-21332.307916666701</v>
      </c>
      <c r="AF118">
        <v>7.4538539603062226</v>
      </c>
      <c r="AG118">
        <v>93091.843877083098</v>
      </c>
      <c r="AH118">
        <v>-3.2527337841432939</v>
      </c>
      <c r="AI118">
        <v>94770.429457251535</v>
      </c>
      <c r="AJ118">
        <v>1.8509129397973011E-2</v>
      </c>
      <c r="AK118">
        <v>114000.20441575799</v>
      </c>
      <c r="AL118">
        <v>-0.66926504690375255</v>
      </c>
      <c r="AM118">
        <v>116102.84293134432</v>
      </c>
      <c r="AN118">
        <v>1.3067429927318237</v>
      </c>
    </row>
    <row r="119" spans="1:40" x14ac:dyDescent="0.25">
      <c r="W119" s="94"/>
      <c r="AC119">
        <v>-23625.738154815495</v>
      </c>
      <c r="AD119" s="67">
        <v>12.996607797699747</v>
      </c>
      <c r="AE119">
        <v>-22354.4865166667</v>
      </c>
      <c r="AG119">
        <v>93999.124154247504</v>
      </c>
      <c r="AH119">
        <v>0.97460769856740959</v>
      </c>
      <c r="AI119">
        <v>94485.19244496325</v>
      </c>
      <c r="AJ119">
        <v>-0.30097680671263471</v>
      </c>
      <c r="AK119">
        <v>117624.862309063</v>
      </c>
      <c r="AL119">
        <v>3.1795187665505411</v>
      </c>
      <c r="AM119">
        <v>116836.46825910136</v>
      </c>
      <c r="AN119">
        <v>0.63187542116505646</v>
      </c>
    </row>
    <row r="120" spans="1:40" x14ac:dyDescent="0.25">
      <c r="AC120">
        <v>-22726.502976601012</v>
      </c>
      <c r="AD120" s="67">
        <v>-3.806167546266475</v>
      </c>
      <c r="AE120">
        <v>-24989.5241166667</v>
      </c>
      <c r="AG120">
        <v>96030.067388159994</v>
      </c>
      <c r="AH120">
        <v>2.1605980398070752</v>
      </c>
      <c r="AI120">
        <v>94816.802243049737</v>
      </c>
      <c r="AJ120">
        <v>0.35096483322468403</v>
      </c>
      <c r="AK120">
        <v>118756.57036476101</v>
      </c>
      <c r="AL120">
        <v>0.96213337340570815</v>
      </c>
      <c r="AM120">
        <v>119800.74351809124</v>
      </c>
      <c r="AN120">
        <v>2.5371147409353298</v>
      </c>
    </row>
    <row r="121" spans="1:40" x14ac:dyDescent="0.25">
      <c r="AC121">
        <v>-27632.424898111902</v>
      </c>
      <c r="AD121" s="67">
        <v>21.586787578194407</v>
      </c>
      <c r="AE121">
        <v>-26702.3786733333</v>
      </c>
      <c r="AG121">
        <v>95155.375110674097</v>
      </c>
      <c r="AH121">
        <v>-0.91085250825695308</v>
      </c>
      <c r="AI121">
        <v>95855.75617817929</v>
      </c>
      <c r="AJ121">
        <v>1.0957487602949729</v>
      </c>
      <c r="AK121">
        <v>122787.800008786</v>
      </c>
      <c r="AL121">
        <v>3.3945318828617759</v>
      </c>
      <c r="AM121">
        <v>122556.09256324836</v>
      </c>
      <c r="AN121">
        <v>2.2999431925403901</v>
      </c>
    </row>
    <row r="122" spans="1:40" x14ac:dyDescent="0.25">
      <c r="AC122">
        <v>-29923.828651847492</v>
      </c>
      <c r="AD122" s="67">
        <v>8.2924454230296671</v>
      </c>
      <c r="AE122">
        <v>-28068.87197</v>
      </c>
      <c r="AG122">
        <v>96075.397831756505</v>
      </c>
      <c r="AH122">
        <v>0.96686363751111393</v>
      </c>
      <c r="AI122">
        <v>95295.698805367239</v>
      </c>
      <c r="AJ122">
        <v>-0.58427098709753111</v>
      </c>
      <c r="AK122">
        <v>125999.226483604</v>
      </c>
      <c r="AL122">
        <v>2.6154279778513891</v>
      </c>
      <c r="AM122">
        <v>123364.57077246362</v>
      </c>
      <c r="AN122">
        <v>0.65968014507155004</v>
      </c>
    </row>
    <row r="123" spans="1:40" x14ac:dyDescent="0.25">
      <c r="AC123">
        <v>-30198.811217689508</v>
      </c>
      <c r="AD123" s="67">
        <v>0.91894178730046483</v>
      </c>
      <c r="AE123">
        <v>-28068.87197</v>
      </c>
      <c r="AG123">
        <v>93860.324741227494</v>
      </c>
      <c r="AH123">
        <v>-2.30555703178868</v>
      </c>
      <c r="AI123">
        <v>95295.698805367239</v>
      </c>
      <c r="AJ123">
        <v>0</v>
      </c>
      <c r="AK123">
        <v>124059.135958917</v>
      </c>
      <c r="AL123">
        <v>-1.5397638373116955</v>
      </c>
      <c r="AM123">
        <v>123364.57077246362</v>
      </c>
      <c r="AN123">
        <v>0</v>
      </c>
    </row>
    <row r="127" spans="1:40" x14ac:dyDescent="0.25">
      <c r="AC127">
        <f>AG118-AK118</f>
        <v>-20908.360538674897</v>
      </c>
    </row>
    <row r="128" spans="1:40" x14ac:dyDescent="0.25">
      <c r="AC128">
        <f>LN(ABS(AG122-AK122))</f>
        <v>10.30641038686467</v>
      </c>
    </row>
    <row r="129" spans="29:29" x14ac:dyDescent="0.25">
      <c r="AC129">
        <f>EXP(AC128)</f>
        <v>29923.828651847507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4"/>
  <sheetViews>
    <sheetView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5"/>
  <cols>
    <col min="6" max="6" width="13.7109375" bestFit="1" customWidth="1"/>
  </cols>
  <sheetData>
    <row r="1" spans="1:4" x14ac:dyDescent="0.25">
      <c r="A1" s="24" t="s">
        <v>154</v>
      </c>
    </row>
    <row r="2" spans="1:4" x14ac:dyDescent="0.25">
      <c r="B2" t="s">
        <v>155</v>
      </c>
      <c r="C2" t="s">
        <v>156</v>
      </c>
      <c r="D2" t="s">
        <v>157</v>
      </c>
    </row>
    <row r="3" spans="1:4" x14ac:dyDescent="0.25">
      <c r="A3" t="s">
        <v>0</v>
      </c>
      <c r="B3" s="29">
        <v>0.44477887578746511</v>
      </c>
      <c r="C3" t="s">
        <v>139</v>
      </c>
      <c r="D3" s="29">
        <v>0.63011013158639351</v>
      </c>
    </row>
    <row r="4" spans="1:4" x14ac:dyDescent="0.25">
      <c r="A4" t="s">
        <v>1</v>
      </c>
      <c r="B4" s="29">
        <v>0.19827898018229564</v>
      </c>
      <c r="C4" t="s">
        <v>139</v>
      </c>
      <c r="D4" s="29">
        <v>0.62541252748914877</v>
      </c>
    </row>
    <row r="5" spans="1:4" x14ac:dyDescent="0.25">
      <c r="A5" t="s">
        <v>2</v>
      </c>
      <c r="B5" s="29">
        <v>-0.14039478780456155</v>
      </c>
      <c r="C5" t="s">
        <v>139</v>
      </c>
      <c r="D5" s="29">
        <v>0.6455855764256464</v>
      </c>
    </row>
    <row r="6" spans="1:4" x14ac:dyDescent="0.25">
      <c r="A6" t="s">
        <v>3</v>
      </c>
      <c r="B6" s="29">
        <v>5.9222018154021012E-2</v>
      </c>
      <c r="C6" t="s">
        <v>139</v>
      </c>
      <c r="D6" s="29">
        <v>0.89159480881812814</v>
      </c>
    </row>
    <row r="7" spans="1:4" x14ac:dyDescent="0.25">
      <c r="A7" t="s">
        <v>4</v>
      </c>
      <c r="B7" s="29">
        <v>6.2760697210865177E-2</v>
      </c>
      <c r="C7" t="s">
        <v>139</v>
      </c>
      <c r="D7" s="29">
        <v>0.5698742939484237</v>
      </c>
    </row>
    <row r="8" spans="1:4" x14ac:dyDescent="0.25">
      <c r="A8" t="s">
        <v>5</v>
      </c>
      <c r="B8" s="29">
        <v>4.9142576673090799E-2</v>
      </c>
      <c r="C8" t="s">
        <v>139</v>
      </c>
      <c r="D8" s="29">
        <v>0.40679674238421892</v>
      </c>
    </row>
    <row r="9" spans="1:4" x14ac:dyDescent="0.25">
      <c r="A9" t="s">
        <v>6</v>
      </c>
      <c r="B9" s="29">
        <v>9.5215737161966837E-2</v>
      </c>
      <c r="C9" t="s">
        <v>139</v>
      </c>
      <c r="D9" s="29">
        <v>2.1641667765978094</v>
      </c>
    </row>
    <row r="10" spans="1:4" x14ac:dyDescent="0.25">
      <c r="A10" t="s">
        <v>7</v>
      </c>
      <c r="B10" s="29">
        <v>0.14476333320410367</v>
      </c>
      <c r="C10" t="s">
        <v>139</v>
      </c>
      <c r="D10" s="29">
        <v>0.59216867281616181</v>
      </c>
    </row>
    <row r="11" spans="1:4" x14ac:dyDescent="0.25">
      <c r="A11" t="s">
        <v>8</v>
      </c>
      <c r="B11" s="29">
        <v>0.33264337848996212</v>
      </c>
      <c r="C11" t="s">
        <v>139</v>
      </c>
      <c r="D11" s="29">
        <v>0.34675971271595529</v>
      </c>
    </row>
    <row r="12" spans="1:4" x14ac:dyDescent="0.25">
      <c r="A12" t="s">
        <v>9</v>
      </c>
      <c r="B12" s="29">
        <v>6.8119945963473788E-2</v>
      </c>
      <c r="C12" t="s">
        <v>139</v>
      </c>
      <c r="D12" s="29">
        <v>0.3446550157156863</v>
      </c>
    </row>
    <row r="13" spans="1:4" x14ac:dyDescent="0.25">
      <c r="A13" t="s">
        <v>10</v>
      </c>
      <c r="B13" s="29">
        <v>0.11497294353783358</v>
      </c>
      <c r="C13" t="s">
        <v>139</v>
      </c>
      <c r="D13" s="29">
        <v>0.48885854908428911</v>
      </c>
    </row>
    <row r="14" spans="1:4" x14ac:dyDescent="0.25">
      <c r="A14" t="s">
        <v>11</v>
      </c>
      <c r="B14" s="29">
        <v>0.13627488354931638</v>
      </c>
      <c r="C14" t="s">
        <v>139</v>
      </c>
      <c r="D14" s="29">
        <v>0.75742578600774402</v>
      </c>
    </row>
    <row r="15" spans="1:4" x14ac:dyDescent="0.25">
      <c r="A15" t="s">
        <v>12</v>
      </c>
      <c r="B15" s="29">
        <v>0.24876472489232215</v>
      </c>
      <c r="C15" t="s">
        <v>139</v>
      </c>
      <c r="D15" s="29">
        <v>0.68826934095038839</v>
      </c>
    </row>
    <row r="16" spans="1:4" x14ac:dyDescent="0.25">
      <c r="A16" t="s">
        <v>13</v>
      </c>
      <c r="B16" s="29">
        <v>0.46695082340524408</v>
      </c>
      <c r="C16" t="s">
        <v>139</v>
      </c>
      <c r="D16" s="29">
        <v>0.414284960872425</v>
      </c>
    </row>
    <row r="17" spans="1:4" x14ac:dyDescent="0.25">
      <c r="A17" t="s">
        <v>14</v>
      </c>
      <c r="B17" s="29">
        <v>0.36535601923545763</v>
      </c>
      <c r="C17" t="s">
        <v>139</v>
      </c>
      <c r="D17" s="29">
        <v>0.34813909495673601</v>
      </c>
    </row>
    <row r="18" spans="1:4" x14ac:dyDescent="0.25">
      <c r="A18" s="58" t="s">
        <v>15</v>
      </c>
      <c r="B18" s="66">
        <v>0.51936441661682897</v>
      </c>
      <c r="C18" s="58" t="s">
        <v>139</v>
      </c>
      <c r="D18" s="66">
        <v>1.1865138359139125</v>
      </c>
    </row>
    <row r="19" spans="1:4" x14ac:dyDescent="0.25">
      <c r="A19" t="s">
        <v>16</v>
      </c>
      <c r="B19" s="29">
        <v>0.44702066524612488</v>
      </c>
      <c r="C19">
        <v>1.89533</v>
      </c>
      <c r="D19" s="29">
        <v>0.52520856389644399</v>
      </c>
    </row>
    <row r="20" spans="1:4" x14ac:dyDescent="0.25">
      <c r="A20" t="s">
        <v>17</v>
      </c>
      <c r="B20" s="29">
        <v>0.37155400925083465</v>
      </c>
      <c r="C20">
        <v>1.87317</v>
      </c>
      <c r="D20" s="29">
        <v>0.39822720866697991</v>
      </c>
    </row>
    <row r="21" spans="1:4" x14ac:dyDescent="0.25">
      <c r="A21" t="s">
        <v>18</v>
      </c>
      <c r="B21" s="29">
        <v>0.5557345678456671</v>
      </c>
      <c r="C21">
        <v>1.8884000000000001</v>
      </c>
      <c r="D21" s="29">
        <v>0.39801570318118307</v>
      </c>
    </row>
    <row r="22" spans="1:4" x14ac:dyDescent="0.25">
      <c r="A22" t="s">
        <v>19</v>
      </c>
      <c r="B22" s="29">
        <v>0.38065340403045655</v>
      </c>
      <c r="C22">
        <v>1.91564</v>
      </c>
      <c r="D22" s="29">
        <v>0.57722543527105286</v>
      </c>
    </row>
    <row r="23" spans="1:4" x14ac:dyDescent="0.25">
      <c r="A23" t="s">
        <v>20</v>
      </c>
      <c r="B23" s="29">
        <v>0.26506169182731953</v>
      </c>
      <c r="C23">
        <v>1.97218</v>
      </c>
      <c r="D23" s="29">
        <v>0.40942199887824626</v>
      </c>
    </row>
    <row r="24" spans="1:4" x14ac:dyDescent="0.25">
      <c r="A24" t="s">
        <v>21</v>
      </c>
      <c r="B24" s="29">
        <v>0.87744482404278046</v>
      </c>
      <c r="C24">
        <v>1.97847</v>
      </c>
      <c r="D24" s="29">
        <v>1.1343463934193485</v>
      </c>
    </row>
    <row r="25" spans="1:4" x14ac:dyDescent="0.25">
      <c r="A25" t="s">
        <v>22</v>
      </c>
      <c r="B25" s="29">
        <v>1.2660526729776458</v>
      </c>
      <c r="C25">
        <v>1.92865</v>
      </c>
      <c r="D25" s="29">
        <v>0.72856679076718134</v>
      </c>
    </row>
    <row r="26" spans="1:4" x14ac:dyDescent="0.25">
      <c r="A26" t="s">
        <v>23</v>
      </c>
      <c r="B26" s="29">
        <v>0.38287760169389173</v>
      </c>
      <c r="C26">
        <v>1.9026000000000001</v>
      </c>
      <c r="D26" s="29">
        <v>1.0058493918997806</v>
      </c>
    </row>
    <row r="27" spans="1:4" x14ac:dyDescent="0.25">
      <c r="A27" t="s">
        <v>24</v>
      </c>
      <c r="B27" s="29">
        <v>0.88133575074451154</v>
      </c>
      <c r="C27">
        <v>1.81477</v>
      </c>
      <c r="D27" s="29">
        <v>0.88029807764503432</v>
      </c>
    </row>
    <row r="28" spans="1:4" x14ac:dyDescent="0.25">
      <c r="A28" t="s">
        <v>25</v>
      </c>
      <c r="B28" s="29">
        <v>0.75897563725736406</v>
      </c>
      <c r="C28">
        <v>1.7687600000000001</v>
      </c>
      <c r="D28" s="29">
        <v>0.84893849666416643</v>
      </c>
    </row>
    <row r="29" spans="1:4" x14ac:dyDescent="0.25">
      <c r="A29" t="s">
        <v>26</v>
      </c>
      <c r="B29" s="29">
        <v>0.57664566059555133</v>
      </c>
      <c r="C29">
        <v>1.7565599999999999</v>
      </c>
      <c r="D29" s="29">
        <v>0.68511543554536103</v>
      </c>
    </row>
    <row r="30" spans="1:4" x14ac:dyDescent="0.25">
      <c r="A30" t="s">
        <v>27</v>
      </c>
      <c r="B30" s="29">
        <v>0.77994398599112047</v>
      </c>
      <c r="C30">
        <v>1.71976</v>
      </c>
      <c r="D30" s="29">
        <v>0.57640620460613035</v>
      </c>
    </row>
    <row r="31" spans="1:4" x14ac:dyDescent="0.25">
      <c r="A31" t="s">
        <v>28</v>
      </c>
      <c r="B31" s="29">
        <v>0.58282317891342938</v>
      </c>
      <c r="C31">
        <v>1.70716</v>
      </c>
      <c r="D31" s="29">
        <v>0.44344515580037264</v>
      </c>
    </row>
    <row r="32" spans="1:4" x14ac:dyDescent="0.25">
      <c r="A32" t="s">
        <v>29</v>
      </c>
      <c r="B32" s="29">
        <v>1.0012142376530364</v>
      </c>
      <c r="C32">
        <v>1.7030099999999999</v>
      </c>
      <c r="D32" s="29">
        <v>0.60790178791254479</v>
      </c>
    </row>
    <row r="33" spans="1:4" x14ac:dyDescent="0.25">
      <c r="A33" t="s">
        <v>30</v>
      </c>
      <c r="B33" s="29">
        <v>0.65225181690670331</v>
      </c>
      <c r="C33">
        <v>1.70265</v>
      </c>
      <c r="D33" s="29">
        <v>0.72830438498950656</v>
      </c>
    </row>
    <row r="34" spans="1:4" x14ac:dyDescent="0.25">
      <c r="A34" t="s">
        <v>31</v>
      </c>
      <c r="B34" s="29">
        <v>0.67637776635680213</v>
      </c>
      <c r="C34">
        <v>1.7124600000000001</v>
      </c>
      <c r="D34" s="29">
        <v>0.58293015547930616</v>
      </c>
    </row>
    <row r="35" spans="1:4" x14ac:dyDescent="0.25">
      <c r="A35" t="s">
        <v>32</v>
      </c>
      <c r="B35" s="29">
        <v>-0.10835744510002421</v>
      </c>
      <c r="C35">
        <v>1.6919599999999999</v>
      </c>
      <c r="D35" s="29">
        <v>0.48738951588502438</v>
      </c>
    </row>
    <row r="36" spans="1:4" x14ac:dyDescent="0.25">
      <c r="A36" t="s">
        <v>33</v>
      </c>
      <c r="B36" s="29">
        <v>0.4085031863805097</v>
      </c>
      <c r="C36">
        <v>1.6789400000000001</v>
      </c>
      <c r="D36" s="29">
        <v>0.5006595253204198</v>
      </c>
    </row>
    <row r="37" spans="1:4" x14ac:dyDescent="0.25">
      <c r="A37" t="s">
        <v>34</v>
      </c>
      <c r="B37" s="29">
        <v>0.65076678194359827</v>
      </c>
      <c r="C37">
        <v>1.66659</v>
      </c>
      <c r="D37" s="29">
        <v>0.40795362216284203</v>
      </c>
    </row>
    <row r="38" spans="1:4" x14ac:dyDescent="0.25">
      <c r="A38" t="s">
        <v>35</v>
      </c>
      <c r="B38" s="29">
        <v>0.70981010684287527</v>
      </c>
      <c r="C38">
        <v>1.61965</v>
      </c>
      <c r="D38" s="29">
        <v>0.47491044468915061</v>
      </c>
    </row>
    <row r="39" spans="1:4" x14ac:dyDescent="0.25">
      <c r="A39" t="s">
        <v>36</v>
      </c>
      <c r="B39" s="29">
        <v>0.68835245003709267</v>
      </c>
      <c r="C39">
        <v>1.5569</v>
      </c>
      <c r="D39" s="29">
        <v>0.17959016063118832</v>
      </c>
    </row>
    <row r="40" spans="1:4" x14ac:dyDescent="0.25">
      <c r="A40" t="s">
        <v>37</v>
      </c>
      <c r="B40" s="29">
        <v>0.91092690131139797</v>
      </c>
      <c r="C40">
        <v>1.51258</v>
      </c>
      <c r="D40" s="29">
        <v>0.55664277271410545</v>
      </c>
    </row>
    <row r="41" spans="1:4" x14ac:dyDescent="0.25">
      <c r="A41" t="s">
        <v>38</v>
      </c>
      <c r="B41" s="29">
        <v>1.1865642113900485</v>
      </c>
      <c r="C41">
        <v>1.51864</v>
      </c>
      <c r="D41" s="29">
        <v>0.4421955328291487</v>
      </c>
    </row>
    <row r="42" spans="1:4" x14ac:dyDescent="0.25">
      <c r="A42" t="s">
        <v>39</v>
      </c>
      <c r="B42" s="29">
        <v>1.3431390320604921</v>
      </c>
      <c r="C42">
        <v>1.55318</v>
      </c>
      <c r="D42" s="29">
        <v>0.54438281346801132</v>
      </c>
    </row>
    <row r="43" spans="1:4" x14ac:dyDescent="0.25">
      <c r="A43" t="s">
        <v>40</v>
      </c>
      <c r="B43" s="29">
        <v>1.2409940243112576</v>
      </c>
      <c r="C43">
        <v>1.5965</v>
      </c>
      <c r="D43" s="29">
        <v>0.54717080024045894</v>
      </c>
    </row>
    <row r="44" spans="1:4" x14ac:dyDescent="0.25">
      <c r="A44" t="s">
        <v>41</v>
      </c>
      <c r="B44" s="29">
        <v>1.0199698750514044</v>
      </c>
      <c r="C44">
        <v>1.6556200000000001</v>
      </c>
      <c r="D44" s="29">
        <v>0.39321364255673852</v>
      </c>
    </row>
    <row r="45" spans="1:4" x14ac:dyDescent="0.25">
      <c r="A45" t="s">
        <v>42</v>
      </c>
      <c r="B45" s="29">
        <v>0.59702439161607102</v>
      </c>
      <c r="C45">
        <v>1.6467799999999999</v>
      </c>
      <c r="D45" s="29">
        <v>0.67284399367600944</v>
      </c>
    </row>
    <row r="46" spans="1:4" x14ac:dyDescent="0.25">
      <c r="A46" t="s">
        <v>43</v>
      </c>
      <c r="B46" s="29">
        <v>0.55300592150463201</v>
      </c>
      <c r="C46">
        <v>1.74857</v>
      </c>
      <c r="D46" s="29">
        <v>0.57119908192187363</v>
      </c>
    </row>
    <row r="47" spans="1:4" x14ac:dyDescent="0.25">
      <c r="A47" t="s">
        <v>44</v>
      </c>
      <c r="B47" s="29">
        <v>1.2310304957887119</v>
      </c>
      <c r="C47">
        <v>1.66479</v>
      </c>
      <c r="D47" s="29">
        <v>0.39050464856094524</v>
      </c>
    </row>
    <row r="48" spans="1:4" x14ac:dyDescent="0.25">
      <c r="A48" t="s">
        <v>45</v>
      </c>
      <c r="B48" s="29">
        <v>0.24666952755216714</v>
      </c>
      <c r="C48">
        <v>1.6348199999999999</v>
      </c>
      <c r="D48" s="29">
        <v>0.83315020878022217</v>
      </c>
    </row>
    <row r="49" spans="1:4" x14ac:dyDescent="0.25">
      <c r="A49" t="s">
        <v>46</v>
      </c>
      <c r="B49" s="29">
        <v>8.6554272278626512E-2</v>
      </c>
      <c r="C49">
        <v>1.55602</v>
      </c>
      <c r="D49" s="29">
        <v>0.45903717960368906</v>
      </c>
    </row>
    <row r="50" spans="1:4" x14ac:dyDescent="0.25">
      <c r="A50" t="s">
        <v>47</v>
      </c>
      <c r="B50" s="29">
        <v>0.38257268197774613</v>
      </c>
      <c r="C50">
        <v>1.4048099999999999</v>
      </c>
      <c r="D50" s="29">
        <v>0.17841814908308018</v>
      </c>
    </row>
    <row r="51" spans="1:4" x14ac:dyDescent="0.25">
      <c r="A51" t="s">
        <v>48</v>
      </c>
      <c r="B51" s="29">
        <v>0.62097061603331549</v>
      </c>
      <c r="C51">
        <v>1.3656200000000001</v>
      </c>
      <c r="D51" s="29">
        <v>0.61680796750695521</v>
      </c>
    </row>
    <row r="52" spans="1:4" x14ac:dyDescent="0.25">
      <c r="A52" t="s">
        <v>49</v>
      </c>
      <c r="B52" s="29">
        <v>0.82447473231572832</v>
      </c>
      <c r="C52">
        <v>1.3913800000000001</v>
      </c>
      <c r="D52" s="29">
        <v>0.57413931683727215</v>
      </c>
    </row>
    <row r="53" spans="1:4" x14ac:dyDescent="0.25">
      <c r="A53" t="s">
        <v>50</v>
      </c>
      <c r="B53" s="29">
        <v>0.59150662138861987</v>
      </c>
      <c r="C53">
        <v>1.33317</v>
      </c>
      <c r="D53" s="29">
        <v>0.47076422519006406</v>
      </c>
    </row>
    <row r="54" spans="1:4" x14ac:dyDescent="0.25">
      <c r="A54" t="s">
        <v>51</v>
      </c>
      <c r="B54" s="29">
        <v>0.39543124784409944</v>
      </c>
      <c r="C54">
        <v>1.23848</v>
      </c>
      <c r="D54" s="29">
        <v>0.46464487199646465</v>
      </c>
    </row>
    <row r="55" spans="1:4" x14ac:dyDescent="0.25">
      <c r="A55" t="s">
        <v>52</v>
      </c>
      <c r="B55" s="29">
        <v>0.27283290038060665</v>
      </c>
      <c r="C55">
        <v>1.1715100000000001</v>
      </c>
      <c r="D55" s="29">
        <v>0.79713207567835975</v>
      </c>
    </row>
    <row r="56" spans="1:4" x14ac:dyDescent="0.25">
      <c r="A56" t="s">
        <v>53</v>
      </c>
      <c r="B56" s="29">
        <v>0.32332626162337719</v>
      </c>
      <c r="C56">
        <v>1.09032</v>
      </c>
      <c r="D56" s="29">
        <v>8.4173283057315626E-2</v>
      </c>
    </row>
    <row r="57" spans="1:4" x14ac:dyDescent="0.25">
      <c r="A57" t="s">
        <v>54</v>
      </c>
      <c r="B57" s="29">
        <v>1.2251374261621544</v>
      </c>
      <c r="C57">
        <v>0.97645000000000004</v>
      </c>
      <c r="D57" s="29">
        <v>0.30310582159057048</v>
      </c>
    </row>
    <row r="58" spans="1:4" x14ac:dyDescent="0.25">
      <c r="A58" t="s">
        <v>55</v>
      </c>
      <c r="B58" s="29">
        <v>1.1748892076422246</v>
      </c>
      <c r="C58">
        <v>0.93606999999999996</v>
      </c>
      <c r="D58" s="29">
        <v>0.43296003514442827</v>
      </c>
    </row>
    <row r="59" spans="1:4" x14ac:dyDescent="0.25">
      <c r="A59" t="s">
        <v>56</v>
      </c>
      <c r="B59" s="29">
        <v>0.81941619608671568</v>
      </c>
      <c r="C59">
        <v>0.89588999999999996</v>
      </c>
      <c r="D59" s="29">
        <v>0.59976160944204271</v>
      </c>
    </row>
    <row r="60" spans="1:4" x14ac:dyDescent="0.25">
      <c r="A60" t="s">
        <v>57</v>
      </c>
      <c r="B60" s="29">
        <v>0.71608573932630171</v>
      </c>
      <c r="C60">
        <v>0.87963999999999998</v>
      </c>
      <c r="D60" s="29">
        <v>0.55856452485877373</v>
      </c>
    </row>
    <row r="61" spans="1:4" x14ac:dyDescent="0.25">
      <c r="A61" t="s">
        <v>58</v>
      </c>
      <c r="B61" s="29">
        <v>0.60937507063991436</v>
      </c>
      <c r="C61">
        <v>0.88704000000000005</v>
      </c>
      <c r="D61" s="29">
        <v>0.4478675410153441</v>
      </c>
    </row>
    <row r="62" spans="1:4" x14ac:dyDescent="0.25">
      <c r="A62" t="s">
        <v>59</v>
      </c>
      <c r="B62" s="29">
        <v>0.51289126823985787</v>
      </c>
      <c r="C62">
        <v>0.90512000000000004</v>
      </c>
      <c r="D62" s="29">
        <v>0.53378290098808923</v>
      </c>
    </row>
    <row r="63" spans="1:4" x14ac:dyDescent="0.25">
      <c r="A63" t="s">
        <v>60</v>
      </c>
      <c r="B63" s="29">
        <v>0.73677905394151033</v>
      </c>
      <c r="C63">
        <v>0.92486000000000002</v>
      </c>
      <c r="D63" s="29">
        <v>0.41006319289114612</v>
      </c>
    </row>
    <row r="64" spans="1:4" x14ac:dyDescent="0.25">
      <c r="A64" t="s">
        <v>61</v>
      </c>
      <c r="B64" s="29">
        <v>0.97138272396764691</v>
      </c>
      <c r="C64">
        <v>0.94604999999999995</v>
      </c>
      <c r="D64" s="29">
        <v>0.47711284333155546</v>
      </c>
    </row>
    <row r="65" spans="1:4" x14ac:dyDescent="0.25">
      <c r="A65" t="s">
        <v>62</v>
      </c>
      <c r="B65" s="29">
        <v>1.0479632300914974</v>
      </c>
      <c r="C65">
        <v>0.96870000000000001</v>
      </c>
      <c r="D65" s="29">
        <v>0.71773819379280157</v>
      </c>
    </row>
    <row r="66" spans="1:4" x14ac:dyDescent="0.25">
      <c r="A66" t="s">
        <v>63</v>
      </c>
      <c r="B66" s="29">
        <v>0.99391546277489529</v>
      </c>
      <c r="C66">
        <v>1.0056</v>
      </c>
      <c r="D66" s="29">
        <v>0.48621027988487397</v>
      </c>
    </row>
    <row r="67" spans="1:4" x14ac:dyDescent="0.25">
      <c r="A67" t="s">
        <v>64</v>
      </c>
      <c r="B67" s="29">
        <v>0.90287016057571678</v>
      </c>
      <c r="C67">
        <v>1.0417700000000001</v>
      </c>
      <c r="D67" s="29">
        <v>0.48772200570089896</v>
      </c>
    </row>
    <row r="68" spans="1:4" x14ac:dyDescent="0.25">
      <c r="A68" t="s">
        <v>65</v>
      </c>
      <c r="B68" s="29">
        <v>0.75792730199442104</v>
      </c>
      <c r="C68">
        <v>1.08989</v>
      </c>
      <c r="D68" s="29">
        <v>0.71532992271976081</v>
      </c>
    </row>
    <row r="69" spans="1:4" x14ac:dyDescent="0.25">
      <c r="A69" t="s">
        <v>66</v>
      </c>
      <c r="B69" s="29">
        <v>0.59444047048112425</v>
      </c>
      <c r="C69">
        <v>1.1586099999999999</v>
      </c>
      <c r="D69" s="29">
        <v>0.54506668742391839</v>
      </c>
    </row>
    <row r="70" spans="1:4" x14ac:dyDescent="0.25">
      <c r="A70" t="s">
        <v>67</v>
      </c>
      <c r="B70" s="29">
        <v>1.1892410403389251</v>
      </c>
      <c r="C70">
        <v>1.19851</v>
      </c>
      <c r="D70" s="29">
        <v>0.14532492765467561</v>
      </c>
    </row>
    <row r="71" spans="1:4" x14ac:dyDescent="0.25">
      <c r="A71" t="s">
        <v>68</v>
      </c>
      <c r="B71" s="29">
        <v>1.2316384147438231</v>
      </c>
      <c r="C71">
        <v>1.2251700000000001</v>
      </c>
      <c r="D71" s="29">
        <v>0.53764203765327179</v>
      </c>
    </row>
    <row r="72" spans="1:4" x14ac:dyDescent="0.25">
      <c r="A72" t="s">
        <v>69</v>
      </c>
      <c r="B72" s="29">
        <v>0.85682679892494051</v>
      </c>
      <c r="C72">
        <v>1.2607200000000001</v>
      </c>
      <c r="D72" s="29">
        <v>0.76248084626459001</v>
      </c>
    </row>
    <row r="73" spans="1:4" x14ac:dyDescent="0.25">
      <c r="A73" t="s">
        <v>70</v>
      </c>
      <c r="B73" s="29">
        <v>0.76678836970701658</v>
      </c>
      <c r="C73">
        <v>1.29698</v>
      </c>
      <c r="D73" s="29">
        <v>0.66143505861542817</v>
      </c>
    </row>
    <row r="74" spans="1:4" x14ac:dyDescent="0.25">
      <c r="A74" t="s">
        <v>71</v>
      </c>
      <c r="B74" s="29">
        <v>1.0049737807173018</v>
      </c>
      <c r="C74">
        <v>1.2877000000000001</v>
      </c>
      <c r="D74" s="29">
        <v>1.1009250366060488</v>
      </c>
    </row>
    <row r="75" spans="1:4" x14ac:dyDescent="0.25">
      <c r="A75" t="s">
        <v>72</v>
      </c>
      <c r="B75" s="29">
        <v>0.56435234562295877</v>
      </c>
      <c r="C75">
        <v>1.25176</v>
      </c>
      <c r="D75" s="29">
        <v>1.083144822088725</v>
      </c>
    </row>
    <row r="76" spans="1:4" x14ac:dyDescent="0.25">
      <c r="A76" t="s">
        <v>73</v>
      </c>
      <c r="B76" s="29">
        <v>3.7138957277643991E-2</v>
      </c>
      <c r="C76">
        <v>1.2398400000000001</v>
      </c>
      <c r="D76" s="29">
        <v>1.2202755037326027</v>
      </c>
    </row>
    <row r="77" spans="1:4" x14ac:dyDescent="0.25">
      <c r="A77" t="s">
        <v>74</v>
      </c>
      <c r="B77" s="29">
        <v>-0.54757361178003006</v>
      </c>
      <c r="C77">
        <v>1.28504</v>
      </c>
      <c r="D77" s="29">
        <v>1.0510417909637773</v>
      </c>
    </row>
    <row r="78" spans="1:4" x14ac:dyDescent="0.25">
      <c r="A78" t="s">
        <v>75</v>
      </c>
      <c r="B78" s="29">
        <v>-1.6267553404283159</v>
      </c>
      <c r="C78">
        <v>1.0873699999999999</v>
      </c>
      <c r="D78" s="29">
        <v>-0.46985306168373309</v>
      </c>
    </row>
    <row r="79" spans="1:4" x14ac:dyDescent="0.25">
      <c r="A79" t="s">
        <v>76</v>
      </c>
      <c r="B79" s="29">
        <v>-2.0101475798213535</v>
      </c>
      <c r="C79">
        <v>0.80462</v>
      </c>
      <c r="D79" s="29">
        <v>-0.35675243842482618</v>
      </c>
    </row>
    <row r="80" spans="1:4" x14ac:dyDescent="0.25">
      <c r="A80" t="s">
        <v>77</v>
      </c>
      <c r="B80" s="29">
        <v>1.2677388520940678</v>
      </c>
      <c r="C80">
        <v>0.66449000000000003</v>
      </c>
      <c r="D80" s="29">
        <v>0.36836997126217746</v>
      </c>
    </row>
    <row r="81" spans="1:4" x14ac:dyDescent="0.25">
      <c r="A81" t="s">
        <v>78</v>
      </c>
      <c r="B81" s="29">
        <v>1.1975496390265394</v>
      </c>
      <c r="C81">
        <v>0.61697999999999997</v>
      </c>
      <c r="D81" s="29">
        <v>0.57320157505363134</v>
      </c>
    </row>
    <row r="82" spans="1:4" x14ac:dyDescent="0.25">
      <c r="A82" t="s">
        <v>79</v>
      </c>
      <c r="B82" s="29">
        <v>1.2254992624441554</v>
      </c>
      <c r="C82">
        <v>0.59697999999999996</v>
      </c>
      <c r="D82" s="29">
        <v>0.61235706255848321</v>
      </c>
    </row>
    <row r="83" spans="1:4" x14ac:dyDescent="0.25">
      <c r="A83" t="s">
        <v>80</v>
      </c>
      <c r="B83" s="29">
        <v>1.1207774109766278</v>
      </c>
      <c r="C83">
        <v>0.59348000000000001</v>
      </c>
      <c r="D83" s="29">
        <v>0.68384592190020488</v>
      </c>
    </row>
    <row r="84" spans="1:4" x14ac:dyDescent="0.25">
      <c r="A84" t="s">
        <v>81</v>
      </c>
      <c r="B84" s="29">
        <v>1.409810063886261</v>
      </c>
      <c r="C84">
        <v>0.59482000000000002</v>
      </c>
      <c r="D84" s="29">
        <v>0.48116082044442354</v>
      </c>
    </row>
    <row r="85" spans="1:4" x14ac:dyDescent="0.25">
      <c r="A85" t="s">
        <v>82</v>
      </c>
      <c r="B85" s="29">
        <v>1.0931451065264635</v>
      </c>
      <c r="C85">
        <v>0.61217999999999995</v>
      </c>
      <c r="D85" s="29">
        <v>0.46334715757459088</v>
      </c>
    </row>
    <row r="86" spans="1:4" x14ac:dyDescent="0.25">
      <c r="A86" t="s">
        <v>83</v>
      </c>
      <c r="B86" s="29">
        <v>0.8340403334325891</v>
      </c>
      <c r="C86">
        <v>0.61670999999999998</v>
      </c>
      <c r="D86" s="29">
        <v>1.0345653286883065</v>
      </c>
    </row>
    <row r="87" spans="1:4" x14ac:dyDescent="0.25">
      <c r="A87" t="s">
        <v>84</v>
      </c>
      <c r="B87" s="29">
        <v>0.96064079391465862</v>
      </c>
      <c r="C87">
        <v>0.6371</v>
      </c>
      <c r="D87" s="29">
        <v>1.1285050056617112</v>
      </c>
    </row>
    <row r="88" spans="1:4" x14ac:dyDescent="0.25">
      <c r="A88" t="s">
        <v>85</v>
      </c>
      <c r="B88" s="29">
        <v>0.54777497346866799</v>
      </c>
      <c r="C88">
        <v>0.68854000000000004</v>
      </c>
      <c r="D88" s="29">
        <v>0.92096065781433512</v>
      </c>
    </row>
    <row r="89" spans="1:4" x14ac:dyDescent="0.25">
      <c r="A89" t="s">
        <v>86</v>
      </c>
      <c r="B89" s="29">
        <v>0.87254130257380924</v>
      </c>
      <c r="C89">
        <v>0.74297000000000002</v>
      </c>
      <c r="D89" s="29">
        <v>0.72176020491891713</v>
      </c>
    </row>
    <row r="90" spans="1:4" x14ac:dyDescent="0.25">
      <c r="A90" t="s">
        <v>87</v>
      </c>
      <c r="B90" s="29">
        <v>0.55340312313091178</v>
      </c>
      <c r="C90">
        <v>0.73072999999999999</v>
      </c>
      <c r="D90" s="29">
        <v>0.60389472521789456</v>
      </c>
    </row>
    <row r="91" spans="1:4" x14ac:dyDescent="0.25">
      <c r="A91" t="s">
        <v>88</v>
      </c>
      <c r="B91" s="29">
        <v>0.94341313463521004</v>
      </c>
      <c r="C91">
        <v>0.69549000000000005</v>
      </c>
      <c r="D91" s="29">
        <v>0.77939346462449499</v>
      </c>
    </row>
    <row r="92" spans="1:4" x14ac:dyDescent="0.25">
      <c r="A92" t="s">
        <v>89</v>
      </c>
      <c r="B92" s="29">
        <v>0.47225898303391861</v>
      </c>
      <c r="C92">
        <v>0.68050999999999995</v>
      </c>
      <c r="D92" s="29">
        <v>0.57980488127823659</v>
      </c>
    </row>
    <row r="93" spans="1:4" x14ac:dyDescent="0.25">
      <c r="A93" t="s">
        <v>90</v>
      </c>
      <c r="B93" s="29">
        <v>0.64018141199912648</v>
      </c>
      <c r="C93">
        <v>0.63812999999999998</v>
      </c>
      <c r="D93" s="29">
        <v>0.45473752117157734</v>
      </c>
    </row>
    <row r="94" spans="1:4" x14ac:dyDescent="0.25">
      <c r="A94" t="s">
        <v>91</v>
      </c>
      <c r="B94" s="29">
        <v>0.54257050588980926</v>
      </c>
      <c r="C94">
        <v>0.61675999999999997</v>
      </c>
      <c r="D94" s="29">
        <v>0.68326429751187912</v>
      </c>
    </row>
    <row r="95" spans="1:4" x14ac:dyDescent="0.25">
      <c r="A95" t="s">
        <v>92</v>
      </c>
      <c r="B95" s="29">
        <v>0.81074312075391508</v>
      </c>
      <c r="C95">
        <v>0.61844251945904083</v>
      </c>
      <c r="D95" s="29">
        <v>0.72980937427011638</v>
      </c>
    </row>
    <row r="96" spans="1:4" x14ac:dyDescent="0.25">
      <c r="A96" t="s">
        <v>93</v>
      </c>
      <c r="B96" s="29">
        <v>0.91541192954744144</v>
      </c>
      <c r="C96">
        <v>0.5912562502040194</v>
      </c>
      <c r="D96" s="29">
        <v>0.34024361605205544</v>
      </c>
    </row>
    <row r="97" spans="1:4" x14ac:dyDescent="0.25">
      <c r="A97" t="s">
        <v>94</v>
      </c>
      <c r="B97" s="29">
        <v>1.0506821044829446</v>
      </c>
      <c r="C97">
        <v>0.58778263276644782</v>
      </c>
      <c r="D97" s="29">
        <v>0.73306364518728229</v>
      </c>
    </row>
    <row r="98" spans="1:4" x14ac:dyDescent="0.25">
      <c r="A98" t="s">
        <v>95</v>
      </c>
      <c r="B98" s="29">
        <v>0.82046378363475769</v>
      </c>
      <c r="C98">
        <v>0.57957942537431062</v>
      </c>
      <c r="D98" s="29">
        <v>0.5450780589845754</v>
      </c>
    </row>
    <row r="99" spans="1:4" x14ac:dyDescent="0.25">
      <c r="A99" t="s">
        <v>96</v>
      </c>
      <c r="B99" s="29">
        <v>0.84105243861417878</v>
      </c>
      <c r="C99">
        <v>0.56322605269522896</v>
      </c>
      <c r="D99" s="29">
        <v>0.41108345061547463</v>
      </c>
    </row>
    <row r="100" spans="1:4" x14ac:dyDescent="0.25">
      <c r="A100" t="s">
        <v>97</v>
      </c>
      <c r="B100" s="29">
        <v>0.71702182541658055</v>
      </c>
      <c r="C100">
        <v>0.59107922716555095</v>
      </c>
      <c r="D100" s="29">
        <v>0.64331517393492399</v>
      </c>
    </row>
    <row r="101" spans="1:4" x14ac:dyDescent="0.25">
      <c r="A101" t="s">
        <v>98</v>
      </c>
      <c r="B101" s="29">
        <v>0.92601103998631307</v>
      </c>
      <c r="C101">
        <v>0.51635592290305188</v>
      </c>
      <c r="D101" s="29">
        <v>0.48046998009331288</v>
      </c>
    </row>
    <row r="102" spans="1:4" x14ac:dyDescent="0.25">
      <c r="A102" t="s">
        <v>99</v>
      </c>
      <c r="B102" s="29">
        <v>0.76422423144583207</v>
      </c>
      <c r="C102">
        <v>0.53250636487863345</v>
      </c>
      <c r="D102" s="29">
        <v>8.1007474402055912E-2</v>
      </c>
    </row>
    <row r="103" spans="1:4" x14ac:dyDescent="0.25">
      <c r="A103" t="s">
        <v>100</v>
      </c>
      <c r="B103" s="29">
        <v>1.0007909950709908</v>
      </c>
      <c r="C103">
        <v>0.52416025833261515</v>
      </c>
      <c r="D103" s="29">
        <v>1.0220130870518415E-2</v>
      </c>
    </row>
    <row r="104" spans="1:4" x14ac:dyDescent="0.25">
      <c r="A104" t="s">
        <v>101</v>
      </c>
      <c r="B104" s="29">
        <v>0.78972379789371105</v>
      </c>
      <c r="C104">
        <v>0.50821882769687154</v>
      </c>
      <c r="D104" s="29">
        <v>0.60612392874470511</v>
      </c>
    </row>
    <row r="105" spans="1:4" x14ac:dyDescent="0.25">
      <c r="A105" t="s">
        <v>102</v>
      </c>
      <c r="B105" s="29">
        <v>0.71544576824963868</v>
      </c>
      <c r="C105">
        <v>0.44436672858477111</v>
      </c>
      <c r="D105" s="29">
        <v>0.3660436988088297</v>
      </c>
    </row>
    <row r="106" spans="1:4" x14ac:dyDescent="0.25">
      <c r="A106" t="s">
        <v>103</v>
      </c>
      <c r="B106" s="29">
        <v>0.57130544869370137</v>
      </c>
      <c r="C106">
        <v>0.41102652505115495</v>
      </c>
      <c r="D106" s="29">
        <v>0.20390950990988835</v>
      </c>
    </row>
    <row r="107" spans="1:4" x14ac:dyDescent="0.25">
      <c r="A107" t="s">
        <v>104</v>
      </c>
      <c r="B107" s="29">
        <v>0.85095359062288822</v>
      </c>
      <c r="C107">
        <v>0.41778921170927652</v>
      </c>
      <c r="D107" s="29">
        <v>0.167095809098879</v>
      </c>
    </row>
    <row r="108" spans="1:4" x14ac:dyDescent="0.25">
      <c r="A108" t="s">
        <v>105</v>
      </c>
      <c r="B108" s="29">
        <v>0.72831079221956407</v>
      </c>
      <c r="C108">
        <v>0.42430057871253651</v>
      </c>
      <c r="D108" s="29">
        <v>0.50620821094442503</v>
      </c>
    </row>
    <row r="109" spans="1:4" x14ac:dyDescent="0.25">
      <c r="A109" t="s">
        <v>106</v>
      </c>
      <c r="B109" s="29">
        <v>0.6587529423343691</v>
      </c>
      <c r="C109">
        <v>0.3710460045877032</v>
      </c>
      <c r="D109" s="29">
        <v>0.39047093062235194</v>
      </c>
    </row>
    <row r="110" spans="1:4" x14ac:dyDescent="0.25">
      <c r="A110" t="s">
        <v>107</v>
      </c>
      <c r="B110" s="29">
        <v>0.85540915396647754</v>
      </c>
      <c r="C110">
        <v>0.42407825702629615</v>
      </c>
      <c r="D110" s="29">
        <v>0.46292789197393558</v>
      </c>
    </row>
    <row r="111" spans="1:4" x14ac:dyDescent="0.25">
      <c r="A111" t="s">
        <v>108</v>
      </c>
      <c r="B111" s="29">
        <v>0.92257548049982174</v>
      </c>
      <c r="C111">
        <v>0.40160040580386624</v>
      </c>
      <c r="D111" s="29">
        <v>0.54163881581075901</v>
      </c>
    </row>
    <row r="112" spans="1:4" x14ac:dyDescent="0.25">
      <c r="A112" t="s">
        <v>109</v>
      </c>
      <c r="B112" s="29">
        <v>0.90449320019070634</v>
      </c>
      <c r="C112">
        <v>0.38213179009101012</v>
      </c>
      <c r="D112" s="29">
        <v>0.29308056665396903</v>
      </c>
    </row>
    <row r="113" spans="1:6" x14ac:dyDescent="0.25">
      <c r="A113" t="s">
        <v>110</v>
      </c>
      <c r="B113" s="29">
        <v>0.94898942680288945</v>
      </c>
      <c r="C113">
        <v>0.4040822694584873</v>
      </c>
      <c r="D113" s="29">
        <v>0.46113281099052639</v>
      </c>
    </row>
    <row r="114" spans="1:6" x14ac:dyDescent="0.25">
      <c r="A114" t="s">
        <v>111</v>
      </c>
      <c r="B114" s="29">
        <v>0.80373080196619706</v>
      </c>
      <c r="C114">
        <v>0.44282084914489556</v>
      </c>
      <c r="D114" s="29">
        <v>0.65417961452544049</v>
      </c>
    </row>
    <row r="115" spans="1:6" x14ac:dyDescent="0.25">
      <c r="A115" t="s">
        <v>172</v>
      </c>
      <c r="B115" s="29">
        <v>0.89908173629992005</v>
      </c>
      <c r="C115">
        <v>0.41669253818211038</v>
      </c>
      <c r="D115" s="29">
        <v>0.58745355704813584</v>
      </c>
    </row>
    <row r="116" spans="1:6" x14ac:dyDescent="0.25">
      <c r="A116" t="s">
        <v>173</v>
      </c>
      <c r="B116" s="29">
        <v>0.85341229485939663</v>
      </c>
      <c r="C116">
        <v>0.43118095218334396</v>
      </c>
      <c r="D116" s="29">
        <v>0.43079707539808137</v>
      </c>
    </row>
    <row r="117" spans="1:6" x14ac:dyDescent="0.25">
      <c r="A117" t="s">
        <v>174</v>
      </c>
      <c r="B117">
        <v>0.80565422842731915</v>
      </c>
      <c r="C117">
        <v>0.43118095218334396</v>
      </c>
      <c r="D117">
        <v>0.46702128805870874</v>
      </c>
    </row>
    <row r="118" spans="1:6" x14ac:dyDescent="0.25">
      <c r="A118" t="s">
        <v>178</v>
      </c>
      <c r="B118">
        <v>0.80035580895778469</v>
      </c>
      <c r="C118">
        <v>0.43118095218334396</v>
      </c>
      <c r="D118">
        <v>0.45500697357540931</v>
      </c>
    </row>
    <row r="120" spans="1:6" x14ac:dyDescent="0.25">
      <c r="F120" s="34"/>
    </row>
    <row r="121" spans="1:6" x14ac:dyDescent="0.25">
      <c r="F121" s="35"/>
    </row>
    <row r="122" spans="1:6" x14ac:dyDescent="0.25">
      <c r="B122" s="24"/>
      <c r="C122" s="24"/>
      <c r="D122" s="24"/>
      <c r="F122" s="25"/>
    </row>
    <row r="124" spans="1:6" x14ac:dyDescent="0.25">
      <c r="B124" s="34"/>
      <c r="C124" s="34"/>
      <c r="D124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defaultRowHeight="15" x14ac:dyDescent="0.25"/>
  <cols>
    <col min="4" max="4" width="12" bestFit="1" customWidth="1"/>
    <col min="5" max="5" width="9.28515625" bestFit="1" customWidth="1"/>
  </cols>
  <sheetData>
    <row r="1" spans="1:9" x14ac:dyDescent="0.25">
      <c r="B1" t="s">
        <v>166</v>
      </c>
      <c r="C1" t="s">
        <v>122</v>
      </c>
      <c r="D1" t="s">
        <v>169</v>
      </c>
      <c r="E1" t="s">
        <v>170</v>
      </c>
    </row>
    <row r="2" spans="1:9" x14ac:dyDescent="0.25">
      <c r="A2" t="s">
        <v>0</v>
      </c>
      <c r="B2">
        <v>20.130315903806505</v>
      </c>
      <c r="C2">
        <v>15.9666666667</v>
      </c>
      <c r="D2">
        <v>16.04918</v>
      </c>
      <c r="E2">
        <v>20.342659999999995</v>
      </c>
    </row>
    <row r="3" spans="1:9" x14ac:dyDescent="0.25">
      <c r="A3" t="s">
        <v>1</v>
      </c>
      <c r="B3">
        <v>20.956732273891259</v>
      </c>
      <c r="C3">
        <v>16.4666666667</v>
      </c>
      <c r="D3">
        <v>16.65746</v>
      </c>
      <c r="E3">
        <v>21.092229999999997</v>
      </c>
    </row>
    <row r="4" spans="1:9" x14ac:dyDescent="0.25">
      <c r="A4" t="s">
        <v>2</v>
      </c>
      <c r="B4">
        <v>21.674896174346323</v>
      </c>
      <c r="C4">
        <v>17</v>
      </c>
      <c r="D4">
        <v>17.265699999999999</v>
      </c>
      <c r="E4">
        <v>21.855830000000005</v>
      </c>
    </row>
    <row r="5" spans="1:9" x14ac:dyDescent="0.25">
      <c r="A5" t="s">
        <v>3</v>
      </c>
      <c r="B5">
        <v>22.324077561105547</v>
      </c>
      <c r="C5">
        <v>17.7</v>
      </c>
      <c r="D5">
        <v>17.873709999999999</v>
      </c>
      <c r="E5">
        <v>22.631580000000003</v>
      </c>
      <c r="F5" t="s">
        <v>166</v>
      </c>
      <c r="G5" t="s">
        <v>122</v>
      </c>
      <c r="H5" t="s">
        <v>169</v>
      </c>
      <c r="I5" t="s">
        <v>170</v>
      </c>
    </row>
    <row r="6" spans="1:9" x14ac:dyDescent="0.25">
      <c r="A6" t="s">
        <v>4</v>
      </c>
      <c r="B6">
        <v>23.36532212167284</v>
      </c>
      <c r="C6">
        <v>18.3</v>
      </c>
      <c r="D6">
        <v>18.481149999999996</v>
      </c>
      <c r="E6">
        <v>23.417529999999996</v>
      </c>
      <c r="F6">
        <f>B6/B2-1</f>
        <v>0.16070320174432129</v>
      </c>
      <c r="G6">
        <f>C6/C2-1</f>
        <v>0.14613778705397462</v>
      </c>
      <c r="H6">
        <f>D6/D2-1</f>
        <v>0.1515323524317127</v>
      </c>
      <c r="I6">
        <f>E6/E2-1</f>
        <v>0.15115378224873255</v>
      </c>
    </row>
    <row r="7" spans="1:9" x14ac:dyDescent="0.25">
      <c r="A7" t="s">
        <v>5</v>
      </c>
      <c r="B7">
        <v>24.335074280408541</v>
      </c>
      <c r="C7">
        <v>19</v>
      </c>
      <c r="D7">
        <v>19.087589999999999</v>
      </c>
      <c r="E7">
        <v>24.211510000000001</v>
      </c>
      <c r="F7">
        <f>B7/B3-1</f>
        <v>0.16120557166854477</v>
      </c>
      <c r="G7">
        <f t="shared" ref="G7:G70" si="0">C7/C3-1</f>
        <v>0.15384615384381806</v>
      </c>
      <c r="H7">
        <f t="shared" ref="H7:H70" si="1">D7/D3-1</f>
        <v>0.14588838874594323</v>
      </c>
      <c r="I7">
        <f t="shared" ref="I7:I70" si="2">E7/E3-1</f>
        <v>0.14788763445117015</v>
      </c>
    </row>
    <row r="8" spans="1:9" x14ac:dyDescent="0.25">
      <c r="A8" t="s">
        <v>6</v>
      </c>
      <c r="B8">
        <v>25.246383554690805</v>
      </c>
      <c r="C8">
        <v>19.666666666699999</v>
      </c>
      <c r="D8">
        <v>19.692450000000004</v>
      </c>
      <c r="E8">
        <v>25.011330000000005</v>
      </c>
      <c r="F8">
        <f>B8/B4-1</f>
        <v>0.16477529357541165</v>
      </c>
      <c r="G8">
        <f t="shared" si="0"/>
        <v>0.15686274509999998</v>
      </c>
      <c r="H8">
        <f t="shared" si="1"/>
        <v>0.14055323560585475</v>
      </c>
      <c r="I8">
        <f t="shared" si="2"/>
        <v>0.14437795315940871</v>
      </c>
    </row>
    <row r="9" spans="1:9" x14ac:dyDescent="0.25">
      <c r="A9" t="s">
        <v>7</v>
      </c>
      <c r="B9">
        <v>25.839241248588387</v>
      </c>
      <c r="C9">
        <v>20.5333333333</v>
      </c>
      <c r="D9">
        <v>20.295129999999997</v>
      </c>
      <c r="E9">
        <v>25.814860000000003</v>
      </c>
      <c r="F9">
        <f t="shared" ref="F9:F70" si="3">B9/B5-1</f>
        <v>0.15746064659832504</v>
      </c>
      <c r="G9">
        <f t="shared" si="0"/>
        <v>0.16007532956497172</v>
      </c>
      <c r="H9">
        <f t="shared" si="1"/>
        <v>0.1354738327968843</v>
      </c>
      <c r="I9">
        <f t="shared" si="2"/>
        <v>0.14065655159736967</v>
      </c>
    </row>
    <row r="10" spans="1:9" x14ac:dyDescent="0.25">
      <c r="A10" t="s">
        <v>8</v>
      </c>
      <c r="B10">
        <v>27.008183298342843</v>
      </c>
      <c r="C10">
        <v>21.2</v>
      </c>
      <c r="D10">
        <v>20.89499</v>
      </c>
      <c r="E10">
        <v>26.620139999999996</v>
      </c>
      <c r="F10">
        <f t="shared" si="3"/>
        <v>0.15590887888042482</v>
      </c>
      <c r="G10">
        <f t="shared" si="0"/>
        <v>0.15846994535519121</v>
      </c>
      <c r="H10">
        <f t="shared" si="1"/>
        <v>0.13061091977501427</v>
      </c>
      <c r="I10">
        <f t="shared" si="2"/>
        <v>0.13676122118771716</v>
      </c>
    </row>
    <row r="11" spans="1:9" x14ac:dyDescent="0.25">
      <c r="A11" t="s">
        <v>9</v>
      </c>
      <c r="B11">
        <v>28.016607886386957</v>
      </c>
      <c r="C11">
        <v>21.8</v>
      </c>
      <c r="D11">
        <v>21.49156</v>
      </c>
      <c r="E11">
        <v>27.425210000000007</v>
      </c>
      <c r="F11">
        <f t="shared" si="3"/>
        <v>0.1512850778081376</v>
      </c>
      <c r="G11">
        <f t="shared" si="0"/>
        <v>0.14736842105263159</v>
      </c>
      <c r="H11">
        <f t="shared" si="1"/>
        <v>0.12594413438260155</v>
      </c>
      <c r="I11">
        <f t="shared" si="2"/>
        <v>0.13273438955273775</v>
      </c>
    </row>
    <row r="12" spans="1:9" x14ac:dyDescent="0.25">
      <c r="A12" t="s">
        <v>10</v>
      </c>
      <c r="B12">
        <v>29.125774678470613</v>
      </c>
      <c r="C12">
        <v>22.4666666667</v>
      </c>
      <c r="D12">
        <v>22.084540000000004</v>
      </c>
      <c r="E12">
        <v>28.228349999999992</v>
      </c>
      <c r="F12">
        <f t="shared" si="3"/>
        <v>0.15366126064653773</v>
      </c>
      <c r="G12">
        <f t="shared" si="0"/>
        <v>0.14237288135569104</v>
      </c>
      <c r="H12">
        <f t="shared" si="1"/>
        <v>0.12147244248430233</v>
      </c>
      <c r="I12">
        <f t="shared" si="2"/>
        <v>0.12862250827924737</v>
      </c>
    </row>
    <row r="13" spans="1:9" x14ac:dyDescent="0.25">
      <c r="A13" t="s">
        <v>11</v>
      </c>
      <c r="B13">
        <v>29.568958041035888</v>
      </c>
      <c r="C13">
        <v>22.766666666700001</v>
      </c>
      <c r="D13">
        <v>22.673829999999999</v>
      </c>
      <c r="E13">
        <v>29.028229999999997</v>
      </c>
      <c r="F13">
        <f t="shared" si="3"/>
        <v>0.14434312356796686</v>
      </c>
      <c r="G13">
        <f t="shared" si="0"/>
        <v>0.10876623376965711</v>
      </c>
      <c r="H13">
        <f t="shared" si="1"/>
        <v>0.1172054576639816</v>
      </c>
      <c r="I13">
        <f t="shared" si="2"/>
        <v>0.12447752960891489</v>
      </c>
    </row>
    <row r="14" spans="1:9" x14ac:dyDescent="0.25">
      <c r="A14" t="s">
        <v>12</v>
      </c>
      <c r="B14">
        <v>30.308301087898609</v>
      </c>
      <c r="C14">
        <v>23.166666666699999</v>
      </c>
      <c r="D14">
        <v>23.25957</v>
      </c>
      <c r="E14">
        <v>29.824060000000003</v>
      </c>
      <c r="F14">
        <f t="shared" si="3"/>
        <v>0.12218955096317985</v>
      </c>
      <c r="G14">
        <f t="shared" si="0"/>
        <v>9.2767295599056609E-2</v>
      </c>
      <c r="H14">
        <f t="shared" si="1"/>
        <v>0.11316492613779672</v>
      </c>
      <c r="I14">
        <f t="shared" si="2"/>
        <v>0.1203569928632986</v>
      </c>
    </row>
    <row r="15" spans="1:9" x14ac:dyDescent="0.25">
      <c r="A15" t="s">
        <v>13</v>
      </c>
      <c r="B15">
        <v>30.957698893610154</v>
      </c>
      <c r="C15">
        <v>24.133333333300001</v>
      </c>
      <c r="D15">
        <v>23.841990000000003</v>
      </c>
      <c r="E15">
        <v>30.615399999999998</v>
      </c>
      <c r="F15">
        <f t="shared" si="3"/>
        <v>0.1049766987905858</v>
      </c>
      <c r="G15">
        <f t="shared" si="0"/>
        <v>0.10703363914220176</v>
      </c>
      <c r="H15">
        <f t="shared" si="1"/>
        <v>0.10936525780352868</v>
      </c>
      <c r="I15">
        <f t="shared" si="2"/>
        <v>0.116323266075264</v>
      </c>
    </row>
    <row r="16" spans="1:9" x14ac:dyDescent="0.25">
      <c r="A16" t="s">
        <v>14</v>
      </c>
      <c r="B16">
        <v>31.59855134253381</v>
      </c>
      <c r="C16">
        <v>24.5333333333</v>
      </c>
      <c r="D16">
        <v>24.421199999999992</v>
      </c>
      <c r="E16">
        <v>31.402099999999997</v>
      </c>
      <c r="F16">
        <f t="shared" si="3"/>
        <v>8.4899944855064691E-2</v>
      </c>
      <c r="G16">
        <f t="shared" si="0"/>
        <v>9.1988130560694437E-2</v>
      </c>
      <c r="H16">
        <f t="shared" si="1"/>
        <v>0.10580523751004045</v>
      </c>
      <c r="I16">
        <f t="shared" si="2"/>
        <v>0.1124312969054162</v>
      </c>
    </row>
    <row r="17" spans="1:9" x14ac:dyDescent="0.25">
      <c r="A17" t="s">
        <v>15</v>
      </c>
      <c r="B17">
        <v>32.445310758098515</v>
      </c>
      <c r="C17">
        <v>24.9</v>
      </c>
      <c r="D17">
        <v>24.997520000000005</v>
      </c>
      <c r="E17">
        <v>32.18424000000001</v>
      </c>
      <c r="F17">
        <f t="shared" si="3"/>
        <v>9.7276093160632016E-2</v>
      </c>
      <c r="G17">
        <f t="shared" si="0"/>
        <v>9.3704245972044298E-2</v>
      </c>
      <c r="H17">
        <f t="shared" si="1"/>
        <v>0.10248334754207855</v>
      </c>
      <c r="I17">
        <f t="shared" si="2"/>
        <v>0.10872209569787805</v>
      </c>
    </row>
    <row r="18" spans="1:9" x14ac:dyDescent="0.25">
      <c r="A18" t="s">
        <v>16</v>
      </c>
      <c r="B18">
        <v>33.195794696655305</v>
      </c>
      <c r="C18">
        <v>25.733333333299999</v>
      </c>
      <c r="D18">
        <v>25.571339999999999</v>
      </c>
      <c r="E18">
        <v>32.962009999999999</v>
      </c>
      <c r="F18">
        <f t="shared" si="3"/>
        <v>9.5270718090813888E-2</v>
      </c>
      <c r="G18">
        <f t="shared" si="0"/>
        <v>0.11079136690343772</v>
      </c>
      <c r="H18">
        <f t="shared" si="1"/>
        <v>9.9390057511811181E-2</v>
      </c>
      <c r="I18">
        <f t="shared" si="2"/>
        <v>0.10521538650338003</v>
      </c>
    </row>
    <row r="19" spans="1:9" x14ac:dyDescent="0.25">
      <c r="A19" t="s">
        <v>17</v>
      </c>
      <c r="B19">
        <v>34.03567714942136</v>
      </c>
      <c r="C19">
        <v>25.833333333300001</v>
      </c>
      <c r="D19">
        <v>26.143049999999999</v>
      </c>
      <c r="E19">
        <v>33.735769999999995</v>
      </c>
      <c r="F19">
        <f t="shared" si="3"/>
        <v>9.9425292118417774E-2</v>
      </c>
      <c r="G19">
        <f t="shared" si="0"/>
        <v>7.0441988950373569E-2</v>
      </c>
      <c r="H19">
        <f t="shared" si="1"/>
        <v>9.6512916916750457E-2</v>
      </c>
      <c r="I19">
        <f t="shared" si="2"/>
        <v>0.10192158194895362</v>
      </c>
    </row>
    <row r="20" spans="1:9" x14ac:dyDescent="0.25">
      <c r="A20" t="s">
        <v>18</v>
      </c>
      <c r="B20">
        <v>34.83098483526426</v>
      </c>
      <c r="C20">
        <v>26.5333333333</v>
      </c>
      <c r="D20">
        <v>26.713049999999996</v>
      </c>
      <c r="E20">
        <v>34.506020000000007</v>
      </c>
      <c r="F20">
        <f t="shared" si="3"/>
        <v>0.10229688879373944</v>
      </c>
      <c r="G20">
        <f t="shared" si="0"/>
        <v>8.1521739130545612E-2</v>
      </c>
      <c r="H20">
        <f t="shared" si="1"/>
        <v>9.3846739717950101E-2</v>
      </c>
      <c r="I20">
        <f t="shared" si="2"/>
        <v>9.8844344804965623E-2</v>
      </c>
    </row>
    <row r="21" spans="1:9" x14ac:dyDescent="0.25">
      <c r="A21" t="s">
        <v>19</v>
      </c>
      <c r="B21">
        <v>35.770466573212246</v>
      </c>
      <c r="C21">
        <v>27.3</v>
      </c>
      <c r="D21">
        <v>27.281529999999997</v>
      </c>
      <c r="E21">
        <v>35.273449999999997</v>
      </c>
      <c r="F21">
        <f t="shared" si="3"/>
        <v>0.1024849427365635</v>
      </c>
      <c r="G21">
        <f t="shared" si="0"/>
        <v>9.6385542168674787E-2</v>
      </c>
      <c r="H21">
        <f t="shared" si="1"/>
        <v>9.136946385081357E-2</v>
      </c>
      <c r="I21">
        <f t="shared" si="2"/>
        <v>9.5985177838593838E-2</v>
      </c>
    </row>
    <row r="22" spans="1:9" x14ac:dyDescent="0.25">
      <c r="A22" t="s">
        <v>20</v>
      </c>
      <c r="B22">
        <v>36.361858064571599</v>
      </c>
      <c r="C22">
        <v>28.333333333300001</v>
      </c>
      <c r="D22">
        <v>27.848649999999996</v>
      </c>
      <c r="E22">
        <v>36.038959999999996</v>
      </c>
      <c r="F22">
        <f t="shared" si="3"/>
        <v>9.5375435257626151E-2</v>
      </c>
      <c r="G22">
        <f t="shared" si="0"/>
        <v>0.10103626943018273</v>
      </c>
      <c r="H22">
        <f t="shared" si="1"/>
        <v>8.9057124108474328E-2</v>
      </c>
      <c r="I22">
        <f t="shared" si="2"/>
        <v>9.3348372869251461E-2</v>
      </c>
    </row>
    <row r="23" spans="1:9" x14ac:dyDescent="0.25">
      <c r="A23" t="s">
        <v>21</v>
      </c>
      <c r="B23">
        <v>37.269949066213918</v>
      </c>
      <c r="C23">
        <v>28.6</v>
      </c>
      <c r="D23">
        <v>28.414629999999999</v>
      </c>
      <c r="E23">
        <v>36.80375999999999</v>
      </c>
      <c r="F23">
        <f t="shared" si="3"/>
        <v>9.502593124836789E-2</v>
      </c>
      <c r="G23">
        <f t="shared" si="0"/>
        <v>0.10709677419497687</v>
      </c>
      <c r="H23">
        <f t="shared" si="1"/>
        <v>8.6890397256632168E-2</v>
      </c>
      <c r="I23">
        <f t="shared" si="2"/>
        <v>9.0941751144260063E-2</v>
      </c>
    </row>
    <row r="24" spans="1:9" x14ac:dyDescent="0.25">
      <c r="A24" t="s">
        <v>22</v>
      </c>
      <c r="B24">
        <v>37.411981134740934</v>
      </c>
      <c r="C24">
        <v>28.6</v>
      </c>
      <c r="D24">
        <v>28.979849999999995</v>
      </c>
      <c r="E24">
        <v>37.56924999999999</v>
      </c>
      <c r="F24">
        <f t="shared" si="3"/>
        <v>7.4100583480016136E-2</v>
      </c>
      <c r="G24">
        <f t="shared" si="0"/>
        <v>7.7889447237535103E-2</v>
      </c>
      <c r="H24">
        <f t="shared" si="1"/>
        <v>8.4857401157861112E-2</v>
      </c>
      <c r="I24">
        <f t="shared" si="2"/>
        <v>8.8773784980127557E-2</v>
      </c>
    </row>
    <row r="25" spans="1:9" x14ac:dyDescent="0.25">
      <c r="A25" t="s">
        <v>23</v>
      </c>
      <c r="B25">
        <v>38.010667846927362</v>
      </c>
      <c r="C25">
        <v>29.1</v>
      </c>
      <c r="D25">
        <v>29.544799999999999</v>
      </c>
      <c r="E25">
        <v>38.337120000000006</v>
      </c>
      <c r="F25">
        <f t="shared" si="3"/>
        <v>6.2627119194267333E-2</v>
      </c>
      <c r="G25">
        <f t="shared" si="0"/>
        <v>6.5934065934065922E-2</v>
      </c>
      <c r="H25">
        <f t="shared" si="1"/>
        <v>8.2959790011777335E-2</v>
      </c>
      <c r="I25">
        <f t="shared" si="2"/>
        <v>8.685484408244748E-2</v>
      </c>
    </row>
    <row r="26" spans="1:9" x14ac:dyDescent="0.25">
      <c r="A26" t="s">
        <v>24</v>
      </c>
      <c r="B26">
        <v>38.453750509287978</v>
      </c>
      <c r="C26">
        <v>30.133333333300001</v>
      </c>
      <c r="D26">
        <v>30.109829999999995</v>
      </c>
      <c r="E26">
        <v>39.108979999999995</v>
      </c>
      <c r="F26">
        <f t="shared" si="3"/>
        <v>5.7529855625132909E-2</v>
      </c>
      <c r="G26">
        <f t="shared" si="0"/>
        <v>6.3529411764780663E-2</v>
      </c>
      <c r="H26">
        <f t="shared" si="1"/>
        <v>8.1195318264978722E-2</v>
      </c>
      <c r="I26">
        <f t="shared" si="2"/>
        <v>8.5186142996357184E-2</v>
      </c>
    </row>
    <row r="27" spans="1:9" x14ac:dyDescent="0.25">
      <c r="A27" t="s">
        <v>25</v>
      </c>
      <c r="B27">
        <v>39.486071002788535</v>
      </c>
      <c r="C27">
        <v>30.333333333300001</v>
      </c>
      <c r="D27">
        <v>30.675109999999997</v>
      </c>
      <c r="E27">
        <v>39.886229999999998</v>
      </c>
      <c r="F27">
        <f t="shared" si="3"/>
        <v>5.9461362091948411E-2</v>
      </c>
      <c r="G27">
        <f t="shared" si="0"/>
        <v>6.060606060489504E-2</v>
      </c>
      <c r="H27">
        <f t="shared" si="1"/>
        <v>7.9553384999206278E-2</v>
      </c>
      <c r="I27">
        <f t="shared" si="2"/>
        <v>8.3754214243327629E-2</v>
      </c>
    </row>
    <row r="28" spans="1:9" x14ac:dyDescent="0.25">
      <c r="A28" t="s">
        <v>26</v>
      </c>
      <c r="B28">
        <v>40.35845781875458</v>
      </c>
      <c r="C28">
        <v>30.8</v>
      </c>
      <c r="D28">
        <v>31.240600000000008</v>
      </c>
      <c r="E28">
        <v>40.669849999999997</v>
      </c>
      <c r="F28">
        <f t="shared" si="3"/>
        <v>7.8757568956366653E-2</v>
      </c>
      <c r="G28">
        <f t="shared" si="0"/>
        <v>7.6923076923076872E-2</v>
      </c>
      <c r="H28">
        <f t="shared" si="1"/>
        <v>7.801110081660223E-2</v>
      </c>
      <c r="I28">
        <f t="shared" si="2"/>
        <v>8.2530260785083742E-2</v>
      </c>
    </row>
    <row r="29" spans="1:9" x14ac:dyDescent="0.25">
      <c r="A29" t="s">
        <v>27</v>
      </c>
      <c r="B29">
        <v>41.856095494234239</v>
      </c>
      <c r="C29">
        <v>31.766666666700001</v>
      </c>
      <c r="D29">
        <v>31.806050000000006</v>
      </c>
      <c r="E29">
        <v>41.460579999999993</v>
      </c>
      <c r="F29">
        <f t="shared" si="3"/>
        <v>0.10116706348840765</v>
      </c>
      <c r="G29">
        <f t="shared" si="0"/>
        <v>9.1638029783505104E-2</v>
      </c>
      <c r="H29">
        <f t="shared" si="1"/>
        <v>7.6536310958273734E-2</v>
      </c>
      <c r="I29">
        <f t="shared" si="2"/>
        <v>8.1473517050837163E-2</v>
      </c>
    </row>
    <row r="30" spans="1:9" x14ac:dyDescent="0.25">
      <c r="A30" t="s">
        <v>28</v>
      </c>
      <c r="B30">
        <v>42.366601813139049</v>
      </c>
      <c r="C30">
        <v>33.0333333333</v>
      </c>
      <c r="D30">
        <v>32.371109999999994</v>
      </c>
      <c r="E30">
        <v>42.258949999999999</v>
      </c>
      <c r="F30">
        <f t="shared" si="3"/>
        <v>0.10175473788716594</v>
      </c>
      <c r="G30">
        <f t="shared" si="0"/>
        <v>9.6238938053203826E-2</v>
      </c>
      <c r="H30">
        <f t="shared" si="1"/>
        <v>7.5101055037507747E-2</v>
      </c>
      <c r="I30">
        <f t="shared" si="2"/>
        <v>8.0543394381546118E-2</v>
      </c>
    </row>
    <row r="31" spans="1:9" x14ac:dyDescent="0.25">
      <c r="A31" t="s">
        <v>29</v>
      </c>
      <c r="B31">
        <v>43.202283971428798</v>
      </c>
      <c r="C31">
        <v>33.200000000000003</v>
      </c>
      <c r="D31">
        <v>32.935430000000004</v>
      </c>
      <c r="E31">
        <v>43.065759999999997</v>
      </c>
      <c r="F31">
        <f t="shared" si="3"/>
        <v>9.4114528851903856E-2</v>
      </c>
      <c r="G31">
        <f t="shared" si="0"/>
        <v>9.4505494506697429E-2</v>
      </c>
      <c r="H31">
        <f t="shared" si="1"/>
        <v>7.3685799333727209E-2</v>
      </c>
      <c r="I31">
        <f t="shared" si="2"/>
        <v>7.971497932995919E-2</v>
      </c>
    </row>
    <row r="32" spans="1:9" x14ac:dyDescent="0.25">
      <c r="A32" t="s">
        <v>30</v>
      </c>
      <c r="B32">
        <v>43.61953421637417</v>
      </c>
      <c r="C32">
        <v>33.4</v>
      </c>
      <c r="D32">
        <v>33.498860000000008</v>
      </c>
      <c r="E32">
        <v>43.881869999999999</v>
      </c>
      <c r="F32">
        <f t="shared" si="3"/>
        <v>8.0802800054073698E-2</v>
      </c>
      <c r="G32">
        <f t="shared" si="0"/>
        <v>8.4415584415584277E-2</v>
      </c>
      <c r="H32">
        <f t="shared" si="1"/>
        <v>7.2286063647945209E-2</v>
      </c>
      <c r="I32">
        <f t="shared" si="2"/>
        <v>7.8977916072963117E-2</v>
      </c>
    </row>
    <row r="33" spans="1:9" x14ac:dyDescent="0.25">
      <c r="A33" t="s">
        <v>31</v>
      </c>
      <c r="B33">
        <v>44.79574966818538</v>
      </c>
      <c r="C33">
        <v>33.933333333299998</v>
      </c>
      <c r="D33">
        <v>34.061430000000001</v>
      </c>
      <c r="E33">
        <v>44.708209999999994</v>
      </c>
      <c r="F33">
        <f t="shared" si="3"/>
        <v>7.0232403171865077E-2</v>
      </c>
      <c r="G33">
        <f t="shared" si="0"/>
        <v>6.820566631472369E-2</v>
      </c>
      <c r="H33">
        <f t="shared" si="1"/>
        <v>7.0910408554347271E-2</v>
      </c>
      <c r="I33">
        <f t="shared" si="2"/>
        <v>7.8330549162602292E-2</v>
      </c>
    </row>
    <row r="34" spans="1:9" x14ac:dyDescent="0.25">
      <c r="A34" t="s">
        <v>32</v>
      </c>
      <c r="B34">
        <v>45.002721085819012</v>
      </c>
      <c r="C34">
        <v>34.866666666699999</v>
      </c>
      <c r="D34">
        <v>34.623269999999998</v>
      </c>
      <c r="E34">
        <v>45.545569999999991</v>
      </c>
      <c r="F34">
        <f t="shared" si="3"/>
        <v>6.222163590808516E-2</v>
      </c>
      <c r="G34">
        <f t="shared" si="0"/>
        <v>5.549949546120625E-2</v>
      </c>
      <c r="H34">
        <f t="shared" si="1"/>
        <v>6.9573147167335536E-2</v>
      </c>
      <c r="I34">
        <f t="shared" si="2"/>
        <v>7.7773347421078665E-2</v>
      </c>
    </row>
    <row r="35" spans="1:9" x14ac:dyDescent="0.25">
      <c r="A35" t="s">
        <v>33</v>
      </c>
      <c r="B35">
        <v>46.016151205388347</v>
      </c>
      <c r="C35">
        <v>34.866666666699999</v>
      </c>
      <c r="D35">
        <v>35.184510000000003</v>
      </c>
      <c r="E35">
        <v>46.394770000000008</v>
      </c>
      <c r="F35">
        <f t="shared" si="3"/>
        <v>6.5132372071357691E-2</v>
      </c>
      <c r="G35">
        <f t="shared" si="0"/>
        <v>5.0200803213855227E-2</v>
      </c>
      <c r="H35">
        <f t="shared" si="1"/>
        <v>6.8287555377294362E-2</v>
      </c>
      <c r="I35">
        <f t="shared" si="2"/>
        <v>7.7300621189548613E-2</v>
      </c>
    </row>
    <row r="36" spans="1:9" x14ac:dyDescent="0.25">
      <c r="A36" t="s">
        <v>34</v>
      </c>
      <c r="B36">
        <v>47.16415418742276</v>
      </c>
      <c r="C36">
        <v>36.0333333333</v>
      </c>
      <c r="D36">
        <v>35.745130000000003</v>
      </c>
      <c r="E36">
        <v>47.256309999999999</v>
      </c>
      <c r="F36">
        <f t="shared" si="3"/>
        <v>8.1262215076977729E-2</v>
      </c>
      <c r="G36">
        <f t="shared" si="0"/>
        <v>7.8842315368263582E-2</v>
      </c>
      <c r="H36">
        <f t="shared" si="1"/>
        <v>6.7055117696542377E-2</v>
      </c>
      <c r="I36">
        <f t="shared" si="2"/>
        <v>7.6898272566779946E-2</v>
      </c>
    </row>
    <row r="37" spans="1:9" x14ac:dyDescent="0.25">
      <c r="A37" t="s">
        <v>35</v>
      </c>
      <c r="B37">
        <v>47.772130148262278</v>
      </c>
      <c r="C37">
        <v>37.0333333333</v>
      </c>
      <c r="D37">
        <v>36.305000000000007</v>
      </c>
      <c r="E37">
        <v>48.13044</v>
      </c>
      <c r="F37">
        <f t="shared" si="3"/>
        <v>6.6443368000843384E-2</v>
      </c>
      <c r="G37">
        <f t="shared" si="0"/>
        <v>9.1355599214235195E-2</v>
      </c>
      <c r="H37">
        <f t="shared" si="1"/>
        <v>6.5868344341385665E-2</v>
      </c>
      <c r="I37">
        <f t="shared" si="2"/>
        <v>7.6545896156433146E-2</v>
      </c>
    </row>
    <row r="38" spans="1:9" x14ac:dyDescent="0.25">
      <c r="A38" t="s">
        <v>36</v>
      </c>
      <c r="B38">
        <v>48.716938784702357</v>
      </c>
      <c r="C38">
        <v>37.833333333299997</v>
      </c>
      <c r="D38">
        <v>36.864290000000004</v>
      </c>
      <c r="E38">
        <v>49.017370000000007</v>
      </c>
      <c r="F38">
        <f t="shared" si="3"/>
        <v>8.2533180422588837E-2</v>
      </c>
      <c r="G38">
        <f t="shared" si="0"/>
        <v>8.5086042063016176E-2</v>
      </c>
      <c r="H38">
        <f t="shared" si="1"/>
        <v>6.4725833232967434E-2</v>
      </c>
      <c r="I38">
        <f t="shared" si="2"/>
        <v>7.6226952478583909E-2</v>
      </c>
    </row>
    <row r="39" spans="1:9" x14ac:dyDescent="0.25">
      <c r="A39" t="s">
        <v>37</v>
      </c>
      <c r="B39">
        <v>49.512180551512387</v>
      </c>
      <c r="C39">
        <v>37.433333333299998</v>
      </c>
      <c r="D39">
        <v>37.423730000000006</v>
      </c>
      <c r="E39">
        <v>49.917059999999999</v>
      </c>
      <c r="F39">
        <f t="shared" si="3"/>
        <v>7.5973962501119985E-2</v>
      </c>
      <c r="G39">
        <f t="shared" si="0"/>
        <v>7.3613766728419128E-2</v>
      </c>
      <c r="H39">
        <f t="shared" si="1"/>
        <v>6.3642210734212279E-2</v>
      </c>
      <c r="I39">
        <f t="shared" si="2"/>
        <v>7.5919979773582114E-2</v>
      </c>
    </row>
    <row r="40" spans="1:9" x14ac:dyDescent="0.25">
      <c r="A40" t="s">
        <v>38</v>
      </c>
      <c r="B40">
        <v>50.427828620725592</v>
      </c>
      <c r="C40">
        <v>37.266666666699997</v>
      </c>
      <c r="D40">
        <v>37.984360000000009</v>
      </c>
      <c r="E40">
        <v>50.829309999999992</v>
      </c>
      <c r="F40">
        <f t="shared" si="3"/>
        <v>6.9198197010668538E-2</v>
      </c>
      <c r="G40">
        <f t="shared" si="0"/>
        <v>3.4227567069411879E-2</v>
      </c>
      <c r="H40">
        <f t="shared" si="1"/>
        <v>6.2644337844064424E-2</v>
      </c>
      <c r="I40">
        <f t="shared" si="2"/>
        <v>7.5608950423763366E-2</v>
      </c>
    </row>
    <row r="41" spans="1:9" x14ac:dyDescent="0.25">
      <c r="A41" t="s">
        <v>39</v>
      </c>
      <c r="B41">
        <v>51.118604452086657</v>
      </c>
      <c r="C41">
        <v>37.733333333300003</v>
      </c>
      <c r="D41">
        <v>38.54726999999999</v>
      </c>
      <c r="E41">
        <v>51.75365</v>
      </c>
      <c r="F41">
        <f t="shared" si="3"/>
        <v>7.0050765863663544E-2</v>
      </c>
      <c r="G41">
        <f t="shared" si="0"/>
        <v>1.8901890189036097E-2</v>
      </c>
      <c r="H41">
        <f t="shared" si="1"/>
        <v>6.1762016251204699E-2</v>
      </c>
      <c r="I41">
        <f t="shared" si="2"/>
        <v>7.5278971062803457E-2</v>
      </c>
    </row>
    <row r="42" spans="1:9" x14ac:dyDescent="0.25">
      <c r="A42" t="s">
        <v>40</v>
      </c>
      <c r="B42">
        <v>52.740690432016969</v>
      </c>
      <c r="C42">
        <v>38.866666666699999</v>
      </c>
      <c r="D42">
        <v>39.11323999999999</v>
      </c>
      <c r="E42">
        <v>52.689369999999997</v>
      </c>
      <c r="F42">
        <f t="shared" si="3"/>
        <v>8.2594509172610575E-2</v>
      </c>
      <c r="G42">
        <f t="shared" si="0"/>
        <v>2.7312775332182682E-2</v>
      </c>
      <c r="H42">
        <f t="shared" si="1"/>
        <v>6.1006193256400332E-2</v>
      </c>
      <c r="I42">
        <f t="shared" si="2"/>
        <v>7.4912219892662391E-2</v>
      </c>
    </row>
    <row r="43" spans="1:9" x14ac:dyDescent="0.25">
      <c r="A43" t="s">
        <v>41</v>
      </c>
      <c r="B43">
        <v>54.120741596963718</v>
      </c>
      <c r="C43">
        <v>39.299999999999997</v>
      </c>
      <c r="D43">
        <v>39.682670000000002</v>
      </c>
      <c r="E43">
        <v>53.635340000000014</v>
      </c>
      <c r="F43">
        <f t="shared" si="3"/>
        <v>9.3079339146790119E-2</v>
      </c>
      <c r="G43">
        <f t="shared" si="0"/>
        <v>4.9866429208414775E-2</v>
      </c>
      <c r="H43">
        <f t="shared" si="1"/>
        <v>6.0361166564636859E-2</v>
      </c>
      <c r="I43">
        <f t="shared" si="2"/>
        <v>7.4489162622959348E-2</v>
      </c>
    </row>
    <row r="44" spans="1:9" x14ac:dyDescent="0.25">
      <c r="A44" t="s">
        <v>42</v>
      </c>
      <c r="B44">
        <v>54.536395139505842</v>
      </c>
      <c r="C44">
        <v>39.700000000000003</v>
      </c>
      <c r="D44">
        <v>40.255510000000008</v>
      </c>
      <c r="E44">
        <v>54.590480000000007</v>
      </c>
      <c r="F44">
        <f t="shared" si="3"/>
        <v>8.147419056412919E-2</v>
      </c>
      <c r="G44">
        <f t="shared" si="0"/>
        <v>6.5295169945380094E-2</v>
      </c>
      <c r="H44">
        <f t="shared" si="1"/>
        <v>5.9791714273980112E-2</v>
      </c>
      <c r="I44">
        <f t="shared" si="2"/>
        <v>7.3996086116455473E-2</v>
      </c>
    </row>
    <row r="45" spans="1:9" x14ac:dyDescent="0.25">
      <c r="A45" t="s">
        <v>43</v>
      </c>
      <c r="B45">
        <v>55.077128063884395</v>
      </c>
      <c r="C45">
        <v>40.366666666699999</v>
      </c>
      <c r="D45">
        <v>40.83146</v>
      </c>
      <c r="E45">
        <v>55.554029999999997</v>
      </c>
      <c r="F45">
        <f t="shared" si="3"/>
        <v>7.743802191446858E-2</v>
      </c>
      <c r="G45">
        <f t="shared" si="0"/>
        <v>6.9787985867552749E-2</v>
      </c>
      <c r="H45">
        <f t="shared" si="1"/>
        <v>5.925685528443414E-2</v>
      </c>
      <c r="I45">
        <f t="shared" si="2"/>
        <v>7.3432115416014021E-2</v>
      </c>
    </row>
    <row r="46" spans="1:9" x14ac:dyDescent="0.25">
      <c r="A46" t="s">
        <v>44</v>
      </c>
      <c r="B46">
        <v>57.243048015776296</v>
      </c>
      <c r="C46">
        <v>41.766666666699997</v>
      </c>
      <c r="D46">
        <v>41.41006999999999</v>
      </c>
      <c r="E46">
        <v>56.525160000000007</v>
      </c>
      <c r="F46">
        <f t="shared" si="3"/>
        <v>8.5367816516601858E-2</v>
      </c>
      <c r="G46">
        <f t="shared" si="0"/>
        <v>7.461406518003888E-2</v>
      </c>
      <c r="H46">
        <f t="shared" si="1"/>
        <v>5.8722570669164753E-2</v>
      </c>
      <c r="I46">
        <f t="shared" si="2"/>
        <v>7.2800073335475668E-2</v>
      </c>
    </row>
    <row r="47" spans="1:9" x14ac:dyDescent="0.25">
      <c r="A47" t="s">
        <v>45</v>
      </c>
      <c r="B47">
        <v>58.783742761787693</v>
      </c>
      <c r="C47">
        <v>41.766666666699997</v>
      </c>
      <c r="D47">
        <v>41.990710000000007</v>
      </c>
      <c r="E47">
        <v>57.502769999999984</v>
      </c>
      <c r="F47">
        <f t="shared" si="3"/>
        <v>8.6159225229197167E-2</v>
      </c>
      <c r="G47">
        <f t="shared" si="0"/>
        <v>6.2765055132315561E-2</v>
      </c>
      <c r="H47">
        <f t="shared" si="1"/>
        <v>5.8162416994622657E-2</v>
      </c>
      <c r="I47">
        <f t="shared" si="2"/>
        <v>7.2106003243383343E-2</v>
      </c>
    </row>
    <row r="48" spans="1:9" x14ac:dyDescent="0.25">
      <c r="A48" t="s">
        <v>46</v>
      </c>
      <c r="B48">
        <v>56.587959774554555</v>
      </c>
      <c r="C48">
        <v>41.566666666700002</v>
      </c>
      <c r="D48">
        <v>42.57269999999999</v>
      </c>
      <c r="E48">
        <v>58.486189999999986</v>
      </c>
      <c r="F48">
        <f t="shared" si="3"/>
        <v>3.7618266293559577E-2</v>
      </c>
      <c r="G48">
        <f t="shared" si="0"/>
        <v>4.7019311503778249E-2</v>
      </c>
      <c r="H48">
        <f t="shared" si="1"/>
        <v>5.7562057964238411E-2</v>
      </c>
      <c r="I48">
        <f t="shared" si="2"/>
        <v>7.1362442682313398E-2</v>
      </c>
    </row>
    <row r="49" spans="1:9" x14ac:dyDescent="0.25">
      <c r="A49" t="s">
        <v>47</v>
      </c>
      <c r="B49">
        <v>57.841418257078537</v>
      </c>
      <c r="C49">
        <v>42.133333333300001</v>
      </c>
      <c r="D49">
        <v>43.155160000000009</v>
      </c>
      <c r="E49">
        <v>59.475569999999976</v>
      </c>
      <c r="F49">
        <f t="shared" si="3"/>
        <v>5.018943961616551E-2</v>
      </c>
      <c r="G49">
        <f t="shared" si="0"/>
        <v>4.3765483070153932E-2</v>
      </c>
      <c r="H49">
        <f t="shared" si="1"/>
        <v>5.6909549646277924E-2</v>
      </c>
      <c r="I49">
        <f t="shared" si="2"/>
        <v>7.0589658392019139E-2</v>
      </c>
    </row>
    <row r="50" spans="1:9" x14ac:dyDescent="0.25">
      <c r="A50" t="s">
        <v>48</v>
      </c>
      <c r="B50">
        <v>60.271436751647336</v>
      </c>
      <c r="C50">
        <v>44.133333333300001</v>
      </c>
      <c r="D50">
        <v>43.736789999999992</v>
      </c>
      <c r="E50">
        <v>60.46984999999998</v>
      </c>
      <c r="F50">
        <f t="shared" si="3"/>
        <v>5.290404408647853E-2</v>
      </c>
      <c r="G50">
        <f t="shared" si="0"/>
        <v>5.6664006383035481E-2</v>
      </c>
      <c r="H50">
        <f t="shared" si="1"/>
        <v>5.6187299369452992E-2</v>
      </c>
      <c r="I50">
        <f t="shared" si="2"/>
        <v>6.9786445540357178E-2</v>
      </c>
    </row>
    <row r="51" spans="1:9" x14ac:dyDescent="0.25">
      <c r="A51" t="s">
        <v>49</v>
      </c>
      <c r="B51">
        <v>62.205818149570582</v>
      </c>
      <c r="C51">
        <v>45</v>
      </c>
      <c r="D51">
        <v>44.315800000000003</v>
      </c>
      <c r="E51">
        <v>61.466969999999982</v>
      </c>
      <c r="F51">
        <f t="shared" si="3"/>
        <v>5.8214656417001853E-2</v>
      </c>
      <c r="G51">
        <f t="shared" si="0"/>
        <v>7.7414205904966282E-2</v>
      </c>
      <c r="H51">
        <f t="shared" si="1"/>
        <v>5.5371533370119241E-2</v>
      </c>
      <c r="I51">
        <f t="shared" si="2"/>
        <v>6.8939287620405132E-2</v>
      </c>
    </row>
    <row r="52" spans="1:9" x14ac:dyDescent="0.25">
      <c r="A52" t="s">
        <v>50</v>
      </c>
      <c r="B52">
        <v>63.677085897120357</v>
      </c>
      <c r="C52">
        <v>45.9</v>
      </c>
      <c r="D52">
        <v>44.890339999999995</v>
      </c>
      <c r="E52">
        <v>62.464729999999975</v>
      </c>
      <c r="F52">
        <f t="shared" si="3"/>
        <v>0.12527622750155265</v>
      </c>
      <c r="G52">
        <f t="shared" si="0"/>
        <v>0.10425020048026923</v>
      </c>
      <c r="H52">
        <f t="shared" si="1"/>
        <v>5.4439582173552603E-2</v>
      </c>
      <c r="I52">
        <f t="shared" si="2"/>
        <v>6.8025289388828236E-2</v>
      </c>
    </row>
    <row r="53" spans="1:9" x14ac:dyDescent="0.25">
      <c r="A53" t="s">
        <v>51</v>
      </c>
      <c r="B53">
        <v>64.992647577225611</v>
      </c>
      <c r="C53">
        <v>47.5</v>
      </c>
      <c r="D53">
        <v>45.458909999999996</v>
      </c>
      <c r="E53">
        <v>63.461409999999994</v>
      </c>
      <c r="F53">
        <f t="shared" si="3"/>
        <v>0.12363509636577619</v>
      </c>
      <c r="G53">
        <f t="shared" si="0"/>
        <v>0.12737341772241084</v>
      </c>
      <c r="H53">
        <f t="shared" si="1"/>
        <v>5.338295582729824E-2</v>
      </c>
      <c r="I53">
        <f t="shared" si="2"/>
        <v>6.7016423718175622E-2</v>
      </c>
    </row>
    <row r="54" spans="1:9" x14ac:dyDescent="0.25">
      <c r="A54" t="s">
        <v>52</v>
      </c>
      <c r="B54">
        <v>65.18356434897936</v>
      </c>
      <c r="C54">
        <v>48.8</v>
      </c>
      <c r="D54">
        <v>46.020899999999997</v>
      </c>
      <c r="E54">
        <v>64.45602999999997</v>
      </c>
      <c r="F54">
        <f t="shared" si="3"/>
        <v>8.150009128822977E-2</v>
      </c>
      <c r="G54">
        <f t="shared" si="0"/>
        <v>0.10574018126971718</v>
      </c>
      <c r="H54">
        <f t="shared" si="1"/>
        <v>5.2223997234364994E-2</v>
      </c>
      <c r="I54">
        <f t="shared" si="2"/>
        <v>6.5920123830305322E-2</v>
      </c>
    </row>
    <row r="55" spans="1:9" x14ac:dyDescent="0.25">
      <c r="A55" t="s">
        <v>53</v>
      </c>
      <c r="B55">
        <v>66.21160466342883</v>
      </c>
      <c r="C55">
        <v>48.5</v>
      </c>
      <c r="D55">
        <v>46.577120000000008</v>
      </c>
      <c r="E55">
        <v>65.448569999999989</v>
      </c>
      <c r="F55">
        <f t="shared" si="3"/>
        <v>6.4395688908496451E-2</v>
      </c>
      <c r="G55">
        <f t="shared" si="0"/>
        <v>7.7777777777777724E-2</v>
      </c>
      <c r="H55">
        <f t="shared" si="1"/>
        <v>5.1027398805843616E-2</v>
      </c>
      <c r="I55">
        <f t="shared" si="2"/>
        <v>6.4776253002222228E-2</v>
      </c>
    </row>
    <row r="56" spans="1:9" x14ac:dyDescent="0.25">
      <c r="A56" t="s">
        <v>54</v>
      </c>
      <c r="B56">
        <v>66.800014825613715</v>
      </c>
      <c r="C56">
        <v>48.066666666700002</v>
      </c>
      <c r="D56">
        <v>47.129770000000001</v>
      </c>
      <c r="E56">
        <v>66.439480000000017</v>
      </c>
      <c r="F56">
        <f t="shared" si="3"/>
        <v>4.9043213653635176E-2</v>
      </c>
      <c r="G56">
        <f t="shared" si="0"/>
        <v>4.7204066812636336E-2</v>
      </c>
      <c r="H56">
        <f t="shared" si="1"/>
        <v>4.9886679405859002E-2</v>
      </c>
      <c r="I56">
        <f t="shared" si="2"/>
        <v>6.3631908758751354E-2</v>
      </c>
    </row>
    <row r="57" spans="1:9" x14ac:dyDescent="0.25">
      <c r="A57" t="s">
        <v>55</v>
      </c>
      <c r="B57">
        <v>66.838094158237027</v>
      </c>
      <c r="C57">
        <v>47.866666666699999</v>
      </c>
      <c r="D57">
        <v>47.682220000000001</v>
      </c>
      <c r="E57">
        <v>67.429659999999984</v>
      </c>
      <c r="F57">
        <f t="shared" si="3"/>
        <v>2.8394697705130589E-2</v>
      </c>
      <c r="G57">
        <f t="shared" si="0"/>
        <v>7.7192982463156756E-3</v>
      </c>
      <c r="H57">
        <f t="shared" si="1"/>
        <v>4.890812384194887E-2</v>
      </c>
      <c r="I57">
        <f t="shared" si="2"/>
        <v>6.2530126576134881E-2</v>
      </c>
    </row>
    <row r="58" spans="1:9" x14ac:dyDescent="0.25">
      <c r="A58" t="s">
        <v>56</v>
      </c>
      <c r="B58">
        <v>70.097189169664702</v>
      </c>
      <c r="C58">
        <v>49.066666666700002</v>
      </c>
      <c r="D58">
        <v>48.238619999999997</v>
      </c>
      <c r="E58">
        <v>68.420259999999999</v>
      </c>
      <c r="F58">
        <f t="shared" si="3"/>
        <v>7.5381346045742648E-2</v>
      </c>
      <c r="G58">
        <f t="shared" si="0"/>
        <v>5.4644808750001772E-3</v>
      </c>
      <c r="H58">
        <f t="shared" si="1"/>
        <v>4.8189409594336485E-2</v>
      </c>
      <c r="I58">
        <f t="shared" si="2"/>
        <v>6.1502857063955529E-2</v>
      </c>
    </row>
    <row r="59" spans="1:9" x14ac:dyDescent="0.25">
      <c r="A59" t="s">
        <v>57</v>
      </c>
      <c r="B59">
        <v>71.001813243731618</v>
      </c>
      <c r="C59">
        <v>48.833333333299997</v>
      </c>
      <c r="D59">
        <v>48.790242546271671</v>
      </c>
      <c r="E59">
        <v>69.37794208506115</v>
      </c>
      <c r="F59">
        <f t="shared" si="3"/>
        <v>7.2346964020169713E-2</v>
      </c>
      <c r="G59">
        <f t="shared" si="0"/>
        <v>6.8728522329897235E-3</v>
      </c>
      <c r="H59">
        <f t="shared" si="1"/>
        <v>4.7515229500485701E-2</v>
      </c>
      <c r="I59">
        <f t="shared" si="2"/>
        <v>6.0037554450176112E-2</v>
      </c>
    </row>
    <row r="60" spans="1:9" x14ac:dyDescent="0.25">
      <c r="A60" t="s">
        <v>58</v>
      </c>
      <c r="B60">
        <v>70.820955036694613</v>
      </c>
      <c r="C60">
        <v>48.7</v>
      </c>
      <c r="D60">
        <v>49.339764843325682</v>
      </c>
      <c r="E60">
        <v>70.250609167567049</v>
      </c>
      <c r="F60">
        <f t="shared" si="3"/>
        <v>6.0193702375334057E-2</v>
      </c>
      <c r="G60">
        <f t="shared" si="0"/>
        <v>1.3176144243402854E-2</v>
      </c>
      <c r="H60">
        <f t="shared" si="1"/>
        <v>4.6891695913764853E-2</v>
      </c>
      <c r="I60">
        <f t="shared" si="2"/>
        <v>5.7362417158698831E-2</v>
      </c>
    </row>
    <row r="61" spans="1:9" x14ac:dyDescent="0.25">
      <c r="A61" t="s">
        <v>59</v>
      </c>
      <c r="B61">
        <v>71.939056787236424</v>
      </c>
      <c r="C61">
        <v>49.333333333299997</v>
      </c>
      <c r="D61">
        <v>49.895476385179478</v>
      </c>
      <c r="E61">
        <v>71.098694814455811</v>
      </c>
      <c r="F61">
        <f t="shared" si="3"/>
        <v>7.6318193886902863E-2</v>
      </c>
      <c r="G61">
        <f t="shared" si="0"/>
        <v>3.064066852226266E-2</v>
      </c>
      <c r="H61">
        <f t="shared" si="1"/>
        <v>4.6416806624764551E-2</v>
      </c>
      <c r="I61">
        <f t="shared" si="2"/>
        <v>5.4412773465798647E-2</v>
      </c>
    </row>
    <row r="62" spans="1:9" x14ac:dyDescent="0.25">
      <c r="A62" t="s">
        <v>60</v>
      </c>
      <c r="B62">
        <v>73.011792396329923</v>
      </c>
      <c r="C62">
        <v>50.4666666667</v>
      </c>
      <c r="D62">
        <v>50.447356400723017</v>
      </c>
      <c r="E62">
        <v>71.921049279987329</v>
      </c>
      <c r="F62">
        <f t="shared" si="3"/>
        <v>4.1579459336245961E-2</v>
      </c>
      <c r="G62">
        <f t="shared" si="0"/>
        <v>2.8532608695632788E-2</v>
      </c>
      <c r="H62">
        <f t="shared" si="1"/>
        <v>4.5787719481258371E-2</v>
      </c>
      <c r="I62">
        <f t="shared" si="2"/>
        <v>5.1165974522565882E-2</v>
      </c>
    </row>
    <row r="63" spans="1:9" x14ac:dyDescent="0.25">
      <c r="A63" t="s">
        <v>61</v>
      </c>
      <c r="B63">
        <v>74.032805212396894</v>
      </c>
      <c r="C63">
        <v>50.366666666699999</v>
      </c>
      <c r="D63">
        <v>51.005340607941264</v>
      </c>
      <c r="E63">
        <v>72.740948538829187</v>
      </c>
      <c r="F63">
        <f t="shared" si="3"/>
        <v>4.2688937510097613E-2</v>
      </c>
      <c r="G63">
        <f t="shared" si="0"/>
        <v>3.1399317407529992E-2</v>
      </c>
      <c r="H63">
        <f t="shared" si="1"/>
        <v>4.5400431440135502E-2</v>
      </c>
      <c r="I63">
        <f t="shared" si="2"/>
        <v>4.8473713008737151E-2</v>
      </c>
    </row>
    <row r="64" spans="1:9" x14ac:dyDescent="0.25">
      <c r="A64" t="s">
        <v>62</v>
      </c>
      <c r="B64">
        <v>74.964268577973144</v>
      </c>
      <c r="C64">
        <v>50.566666666700002</v>
      </c>
      <c r="D64">
        <v>51.569496523604094</v>
      </c>
      <c r="E64">
        <v>73.560226555187356</v>
      </c>
      <c r="F64">
        <f t="shared" si="3"/>
        <v>5.8504061956404563E-2</v>
      </c>
      <c r="G64">
        <f t="shared" si="0"/>
        <v>3.8329911020533958E-2</v>
      </c>
      <c r="H64">
        <f t="shared" si="1"/>
        <v>4.5191372260462437E-2</v>
      </c>
      <c r="I64">
        <f t="shared" si="2"/>
        <v>4.7111582758321058E-2</v>
      </c>
    </row>
    <row r="65" spans="1:9" x14ac:dyDescent="0.25">
      <c r="A65" t="s">
        <v>63</v>
      </c>
      <c r="B65">
        <v>75.393735596778242</v>
      </c>
      <c r="C65">
        <v>51.166666666700003</v>
      </c>
      <c r="D65">
        <v>52.139892411265613</v>
      </c>
      <c r="E65">
        <v>74.388732062822044</v>
      </c>
      <c r="F65">
        <f t="shared" si="3"/>
        <v>4.8022297814651838E-2</v>
      </c>
      <c r="G65">
        <f t="shared" si="0"/>
        <v>3.7162162163538737E-2</v>
      </c>
      <c r="H65">
        <f t="shared" si="1"/>
        <v>4.4982354888444265E-2</v>
      </c>
      <c r="I65">
        <f t="shared" si="2"/>
        <v>4.6274228478485391E-2</v>
      </c>
    </row>
    <row r="66" spans="1:9" x14ac:dyDescent="0.25">
      <c r="A66" t="s">
        <v>64</v>
      </c>
      <c r="B66">
        <v>75.233675076396793</v>
      </c>
      <c r="C66">
        <v>52.333333333299997</v>
      </c>
      <c r="D66">
        <v>52.716597289524167</v>
      </c>
      <c r="E66">
        <v>75.219046709771803</v>
      </c>
      <c r="F66">
        <f t="shared" si="3"/>
        <v>3.0431833093561345E-2</v>
      </c>
      <c r="G66">
        <f t="shared" si="0"/>
        <v>3.6988110962987486E-2</v>
      </c>
      <c r="H66">
        <f t="shared" si="1"/>
        <v>4.4982354888444265E-2</v>
      </c>
      <c r="I66">
        <f t="shared" si="2"/>
        <v>4.585580247787302E-2</v>
      </c>
    </row>
    <row r="67" spans="1:9" x14ac:dyDescent="0.25">
      <c r="A67" t="s">
        <v>65</v>
      </c>
      <c r="B67">
        <v>75.702266887968165</v>
      </c>
      <c r="C67">
        <v>52.433333333299998</v>
      </c>
      <c r="D67">
        <v>53.299680940373655</v>
      </c>
      <c r="E67">
        <v>76.058629190623577</v>
      </c>
      <c r="F67">
        <f t="shared" si="3"/>
        <v>2.2550296058371222E-2</v>
      </c>
      <c r="G67">
        <f t="shared" si="0"/>
        <v>4.1032428853712055E-2</v>
      </c>
      <c r="H67">
        <f t="shared" si="1"/>
        <v>4.4982354888444265E-2</v>
      </c>
      <c r="I67">
        <f t="shared" si="2"/>
        <v>4.5609532435824773E-2</v>
      </c>
    </row>
    <row r="68" spans="1:9" x14ac:dyDescent="0.25">
      <c r="A68" t="s">
        <v>66</v>
      </c>
      <c r="B68">
        <v>76.944861002805936</v>
      </c>
      <c r="C68">
        <v>53.2</v>
      </c>
      <c r="D68">
        <v>53.889213917647247</v>
      </c>
      <c r="E68">
        <v>76.899892577626915</v>
      </c>
      <c r="F68">
        <f t="shared" si="3"/>
        <v>2.6420486218346806E-2</v>
      </c>
      <c r="G68">
        <f t="shared" si="0"/>
        <v>5.2076466709919611E-2</v>
      </c>
      <c r="H68">
        <f t="shared" si="1"/>
        <v>4.4982354888444265E-2</v>
      </c>
      <c r="I68">
        <f t="shared" si="2"/>
        <v>4.5400431440134614E-2</v>
      </c>
    </row>
    <row r="69" spans="1:9" x14ac:dyDescent="0.25">
      <c r="A69" t="s">
        <v>67</v>
      </c>
      <c r="B69">
        <v>78.270144231676809</v>
      </c>
      <c r="C69">
        <v>54</v>
      </c>
      <c r="D69">
        <v>54.485267555554465</v>
      </c>
      <c r="E69">
        <v>77.750460945456808</v>
      </c>
      <c r="F69">
        <f t="shared" si="3"/>
        <v>3.815182537554862E-2</v>
      </c>
      <c r="G69">
        <f t="shared" si="0"/>
        <v>5.5374592833188574E-2</v>
      </c>
      <c r="H69">
        <f t="shared" si="1"/>
        <v>4.4982354888444265E-2</v>
      </c>
      <c r="I69">
        <f t="shared" si="2"/>
        <v>4.5191372260462215E-2</v>
      </c>
    </row>
    <row r="70" spans="1:9" x14ac:dyDescent="0.25">
      <c r="A70" t="s">
        <v>68</v>
      </c>
      <c r="B70">
        <v>79.589971573794458</v>
      </c>
      <c r="C70">
        <v>55.4666666667</v>
      </c>
      <c r="D70">
        <v>55.087913977312745</v>
      </c>
      <c r="E70">
        <v>78.610437213923518</v>
      </c>
      <c r="F70">
        <f t="shared" si="3"/>
        <v>5.7903545094321496E-2</v>
      </c>
      <c r="G70">
        <f t="shared" si="0"/>
        <v>5.9872611466280201E-2</v>
      </c>
      <c r="H70">
        <f t="shared" si="1"/>
        <v>4.4982354888444265E-2</v>
      </c>
      <c r="I70">
        <f t="shared" si="2"/>
        <v>4.5086858349018932E-2</v>
      </c>
    </row>
    <row r="71" spans="1:9" x14ac:dyDescent="0.25">
      <c r="A71" t="s">
        <v>69</v>
      </c>
      <c r="B71">
        <v>81.033068137942237</v>
      </c>
      <c r="C71">
        <v>56.066666666700002</v>
      </c>
      <c r="D71">
        <v>55.697226103874392</v>
      </c>
      <c r="E71">
        <v>79.479925441204784</v>
      </c>
      <c r="F71">
        <f t="shared" ref="F71:F112" si="4">B71/B67-1</f>
        <v>7.041798705794533E-2</v>
      </c>
      <c r="G71">
        <f t="shared" ref="G71:G113" si="5">C71/C67-1</f>
        <v>6.9294342022930389E-2</v>
      </c>
      <c r="H71">
        <f t="shared" ref="H71:H113" si="6">D71/D67-1</f>
        <v>4.4982354888444265E-2</v>
      </c>
      <c r="I71">
        <f t="shared" ref="I71:I113" si="7">E71/E67-1</f>
        <v>4.4982354888444043E-2</v>
      </c>
    </row>
    <row r="72" spans="1:9" x14ac:dyDescent="0.25">
      <c r="A72" t="s">
        <v>70</v>
      </c>
      <c r="B72">
        <v>82.51646592602458</v>
      </c>
      <c r="C72">
        <v>56.933333333299998</v>
      </c>
      <c r="D72">
        <v>56.313277662750146</v>
      </c>
      <c r="E72">
        <v>80.359030836436972</v>
      </c>
      <c r="F72">
        <f t="shared" si="4"/>
        <v>7.2410357892718435E-2</v>
      </c>
      <c r="G72">
        <f t="shared" si="5"/>
        <v>7.0175438595864614E-2</v>
      </c>
      <c r="H72">
        <f t="shared" si="6"/>
        <v>4.4982354888444265E-2</v>
      </c>
      <c r="I72">
        <f t="shared" si="7"/>
        <v>4.4982354888444265E-2</v>
      </c>
    </row>
    <row r="73" spans="1:9" x14ac:dyDescent="0.25">
      <c r="A73" t="s">
        <v>71</v>
      </c>
      <c r="B73">
        <v>84.550650210184656</v>
      </c>
      <c r="C73">
        <v>58.566666666700002</v>
      </c>
      <c r="D73">
        <v>56.936143196930253</v>
      </c>
      <c r="E73">
        <v>81.247859772445466</v>
      </c>
      <c r="F73">
        <f t="shared" si="4"/>
        <v>8.0241400346954483E-2</v>
      </c>
      <c r="G73">
        <f t="shared" si="5"/>
        <v>8.4567901235185206E-2</v>
      </c>
      <c r="H73">
        <f t="shared" si="6"/>
        <v>4.4982354888444265E-2</v>
      </c>
      <c r="I73">
        <f t="shared" si="7"/>
        <v>4.4982354888444265E-2</v>
      </c>
    </row>
    <row r="74" spans="1:9" x14ac:dyDescent="0.25">
      <c r="A74" t="s">
        <v>72</v>
      </c>
      <c r="B74">
        <v>84.54461534623205</v>
      </c>
      <c r="C74">
        <v>60.9666666667</v>
      </c>
      <c r="D74">
        <v>57.565898073904314</v>
      </c>
      <c r="E74">
        <v>82.146519798615998</v>
      </c>
      <c r="F74">
        <f t="shared" si="4"/>
        <v>6.2252111346009498E-2</v>
      </c>
      <c r="G74">
        <f t="shared" si="5"/>
        <v>9.9158653846094236E-2</v>
      </c>
      <c r="H74">
        <f t="shared" si="6"/>
        <v>4.4982354888444265E-2</v>
      </c>
      <c r="I74">
        <f t="shared" si="7"/>
        <v>4.4982354888444265E-2</v>
      </c>
    </row>
    <row r="75" spans="1:9" x14ac:dyDescent="0.25">
      <c r="A75" t="s">
        <v>73</v>
      </c>
      <c r="B75">
        <v>87.318321289965567</v>
      </c>
      <c r="C75">
        <v>62.633333333300001</v>
      </c>
      <c r="D75">
        <v>58.202618494780793</v>
      </c>
      <c r="E75">
        <v>83.05511965390815</v>
      </c>
      <c r="F75">
        <f t="shared" si="4"/>
        <v>7.7564052509081494E-2</v>
      </c>
      <c r="G75">
        <f t="shared" si="5"/>
        <v>0.11712247324487679</v>
      </c>
      <c r="H75">
        <f t="shared" si="6"/>
        <v>4.4982354888444265E-2</v>
      </c>
      <c r="I75">
        <f t="shared" si="7"/>
        <v>4.4982354888444265E-2</v>
      </c>
    </row>
    <row r="76" spans="1:9" x14ac:dyDescent="0.25">
      <c r="A76" t="s">
        <v>74</v>
      </c>
      <c r="B76">
        <v>90.804877318522742</v>
      </c>
      <c r="C76">
        <v>64.599999999999994</v>
      </c>
      <c r="D76">
        <v>58.846381503507473</v>
      </c>
      <c r="E76">
        <v>83.973769280013016</v>
      </c>
      <c r="F76">
        <f t="shared" si="4"/>
        <v>0.10044554501314518</v>
      </c>
      <c r="G76">
        <f t="shared" si="5"/>
        <v>0.13466042154633162</v>
      </c>
      <c r="H76">
        <f t="shared" si="6"/>
        <v>4.4982354888444265E-2</v>
      </c>
      <c r="I76">
        <f t="shared" si="7"/>
        <v>4.4982354888444265E-2</v>
      </c>
    </row>
    <row r="77" spans="1:9" x14ac:dyDescent="0.25">
      <c r="A77" t="s">
        <v>75</v>
      </c>
      <c r="B77">
        <v>92.365845164813962</v>
      </c>
      <c r="C77">
        <v>65.033333333300007</v>
      </c>
      <c r="D77">
        <v>59.497264996193856</v>
      </c>
      <c r="E77">
        <v>84.902579834656166</v>
      </c>
      <c r="F77">
        <f t="shared" si="4"/>
        <v>9.2432109453936651E-2</v>
      </c>
      <c r="G77">
        <f t="shared" si="5"/>
        <v>0.11041548093220821</v>
      </c>
      <c r="H77">
        <f t="shared" si="6"/>
        <v>4.4982354888444265E-2</v>
      </c>
      <c r="I77">
        <f t="shared" si="7"/>
        <v>4.4982354888444265E-2</v>
      </c>
    </row>
    <row r="78" spans="1:9" x14ac:dyDescent="0.25">
      <c r="A78" t="s">
        <v>76</v>
      </c>
      <c r="B78">
        <v>93.072655409110297</v>
      </c>
      <c r="C78">
        <v>66.066666666700002</v>
      </c>
      <c r="D78">
        <v>60.15534773053669</v>
      </c>
      <c r="E78">
        <v>85.841663705047949</v>
      </c>
      <c r="F78">
        <f t="shared" si="4"/>
        <v>0.10087029230606492</v>
      </c>
      <c r="G78">
        <f t="shared" si="5"/>
        <v>8.3652268999407475E-2</v>
      </c>
      <c r="H78">
        <f t="shared" si="6"/>
        <v>4.4982354888444265E-2</v>
      </c>
      <c r="I78">
        <f t="shared" si="7"/>
        <v>4.4982354888444265E-2</v>
      </c>
    </row>
    <row r="79" spans="1:9" x14ac:dyDescent="0.25">
      <c r="A79" t="s">
        <v>77</v>
      </c>
      <c r="B79">
        <v>94.854650957784898</v>
      </c>
      <c r="C79">
        <v>67.466666666699993</v>
      </c>
      <c r="D79">
        <v>60.820709335349754</v>
      </c>
      <c r="E79">
        <v>86.791134521482462</v>
      </c>
      <c r="F79">
        <f t="shared" si="4"/>
        <v>8.630868707144268E-2</v>
      </c>
      <c r="G79">
        <f t="shared" si="5"/>
        <v>7.7168706760019745E-2</v>
      </c>
      <c r="H79">
        <f t="shared" si="6"/>
        <v>4.4982354888444265E-2</v>
      </c>
      <c r="I79">
        <f t="shared" si="7"/>
        <v>4.4982354888444487E-2</v>
      </c>
    </row>
    <row r="80" spans="1:9" x14ac:dyDescent="0.25">
      <c r="A80" t="s">
        <v>78</v>
      </c>
      <c r="B80">
        <v>96.66754517346223</v>
      </c>
      <c r="C80">
        <v>68.7</v>
      </c>
      <c r="D80">
        <v>61.493430320199032</v>
      </c>
      <c r="E80">
        <v>87.7511071710869</v>
      </c>
      <c r="F80">
        <f t="shared" si="4"/>
        <v>6.4563358577916397E-2</v>
      </c>
      <c r="G80">
        <f t="shared" si="5"/>
        <v>6.3467492260061986E-2</v>
      </c>
      <c r="H80">
        <f t="shared" si="6"/>
        <v>4.4982354888444265E-2</v>
      </c>
      <c r="I80">
        <f t="shared" si="7"/>
        <v>4.4982354888444265E-2</v>
      </c>
    </row>
    <row r="81" spans="1:9" x14ac:dyDescent="0.25">
      <c r="A81" t="s">
        <v>79</v>
      </c>
      <c r="B81">
        <v>97.973017855887562</v>
      </c>
      <c r="C81">
        <v>69.033333333300007</v>
      </c>
      <c r="D81">
        <v>62.173592085144463</v>
      </c>
      <c r="E81">
        <v>88.721697811723146</v>
      </c>
      <c r="F81">
        <f t="shared" si="4"/>
        <v>6.0706126610636124E-2</v>
      </c>
      <c r="G81">
        <f t="shared" si="5"/>
        <v>6.1506919528478532E-2</v>
      </c>
      <c r="H81">
        <f t="shared" si="6"/>
        <v>4.4982354888444265E-2</v>
      </c>
      <c r="I81">
        <f t="shared" si="7"/>
        <v>4.4982354888444265E-2</v>
      </c>
    </row>
    <row r="82" spans="1:9" x14ac:dyDescent="0.25">
      <c r="A82" t="s">
        <v>80</v>
      </c>
      <c r="B82">
        <v>98.549637836613243</v>
      </c>
      <c r="C82">
        <v>69.8</v>
      </c>
      <c r="D82">
        <v>62.861276930589462</v>
      </c>
      <c r="E82">
        <v>89.703023886042914</v>
      </c>
      <c r="F82">
        <f t="shared" si="4"/>
        <v>5.8846311018293296E-2</v>
      </c>
      <c r="G82">
        <f t="shared" si="5"/>
        <v>5.6508577194219756E-2</v>
      </c>
      <c r="H82">
        <f t="shared" si="6"/>
        <v>4.4982354888444265E-2</v>
      </c>
      <c r="I82">
        <f t="shared" si="7"/>
        <v>4.4982354888444487E-2</v>
      </c>
    </row>
    <row r="83" spans="1:9" x14ac:dyDescent="0.25">
      <c r="A83" t="s">
        <v>81</v>
      </c>
      <c r="B83">
        <v>99.647826668283571</v>
      </c>
      <c r="C83">
        <v>70.533333333300007</v>
      </c>
      <c r="D83">
        <v>63.556568067239375</v>
      </c>
      <c r="E83">
        <v>90.695204135698489</v>
      </c>
      <c r="F83">
        <f t="shared" si="4"/>
        <v>5.0531794298962485E-2</v>
      </c>
      <c r="G83">
        <f t="shared" si="5"/>
        <v>4.5454545453535111E-2</v>
      </c>
      <c r="H83">
        <f t="shared" si="6"/>
        <v>4.4982354888444265E-2</v>
      </c>
      <c r="I83">
        <f t="shared" si="7"/>
        <v>4.4982354888444265E-2</v>
      </c>
    </row>
    <row r="84" spans="1:9" x14ac:dyDescent="0.25">
      <c r="A84" t="s">
        <v>82</v>
      </c>
      <c r="B84">
        <v>100.44649573024374</v>
      </c>
      <c r="C84">
        <v>71.099999999999994</v>
      </c>
      <c r="D84">
        <v>64.259549626170042</v>
      </c>
      <c r="E84">
        <v>91.698358615710646</v>
      </c>
      <c r="F84">
        <f t="shared" si="4"/>
        <v>3.9092236696406157E-2</v>
      </c>
      <c r="G84">
        <f t="shared" si="5"/>
        <v>3.4934497816593746E-2</v>
      </c>
      <c r="H84">
        <f t="shared" si="6"/>
        <v>4.4982354888444265E-2</v>
      </c>
      <c r="I84">
        <f t="shared" si="7"/>
        <v>4.4982354888444265E-2</v>
      </c>
    </row>
    <row r="85" spans="1:9" x14ac:dyDescent="0.25">
      <c r="A85" t="s">
        <v>83</v>
      </c>
      <c r="B85">
        <v>101.28234061708758</v>
      </c>
      <c r="C85">
        <v>71.400000000000006</v>
      </c>
      <c r="D85">
        <v>64.970306669007797</v>
      </c>
      <c r="E85">
        <v>92.71260870899539</v>
      </c>
      <c r="F85">
        <f t="shared" si="4"/>
        <v>3.3777899605663242E-2</v>
      </c>
      <c r="G85">
        <f t="shared" si="5"/>
        <v>3.4282955094656842E-2</v>
      </c>
      <c r="H85">
        <f t="shared" si="6"/>
        <v>4.4982354888444265E-2</v>
      </c>
      <c r="I85">
        <f t="shared" si="7"/>
        <v>4.4982354888444265E-2</v>
      </c>
    </row>
    <row r="86" spans="1:9" x14ac:dyDescent="0.25">
      <c r="A86" t="s">
        <v>84</v>
      </c>
      <c r="B86">
        <v>102.76415114004188</v>
      </c>
      <c r="C86">
        <v>72.466666666699993</v>
      </c>
      <c r="D86">
        <v>65.688925198222009</v>
      </c>
      <c r="E86">
        <v>93.738077141051491</v>
      </c>
      <c r="F86">
        <f t="shared" si="4"/>
        <v>4.276538601203117E-2</v>
      </c>
      <c r="G86">
        <f t="shared" si="5"/>
        <v>3.8204393505730572E-2</v>
      </c>
      <c r="H86">
        <f t="shared" si="6"/>
        <v>4.4982354888444265E-2</v>
      </c>
      <c r="I86">
        <f t="shared" si="7"/>
        <v>4.4982354888444265E-2</v>
      </c>
    </row>
    <row r="87" spans="1:9" x14ac:dyDescent="0.25">
      <c r="A87" t="s">
        <v>85</v>
      </c>
      <c r="B87">
        <v>104.72601356463515</v>
      </c>
      <c r="C87">
        <v>73.8</v>
      </c>
      <c r="D87">
        <v>66.415492167531497</v>
      </c>
      <c r="E87">
        <v>94.774887994810371</v>
      </c>
      <c r="F87">
        <f t="shared" si="4"/>
        <v>5.0961341216766209E-2</v>
      </c>
      <c r="G87">
        <f t="shared" si="5"/>
        <v>4.6313799622422547E-2</v>
      </c>
      <c r="H87">
        <f t="shared" si="6"/>
        <v>4.4982354888444265E-2</v>
      </c>
      <c r="I87">
        <f t="shared" si="7"/>
        <v>4.4982354888444265E-2</v>
      </c>
    </row>
    <row r="88" spans="1:9" x14ac:dyDescent="0.25">
      <c r="A88" t="s">
        <v>86</v>
      </c>
      <c r="B88">
        <v>106.50596286462853</v>
      </c>
      <c r="C88">
        <v>74.933333333299998</v>
      </c>
      <c r="D88">
        <v>67.150095492426018</v>
      </c>
      <c r="E88">
        <v>95.823166725650367</v>
      </c>
      <c r="F88">
        <f t="shared" si="4"/>
        <v>6.0325321359721018E-2</v>
      </c>
      <c r="G88">
        <f t="shared" si="5"/>
        <v>5.3914674167369947E-2</v>
      </c>
      <c r="H88">
        <f t="shared" si="6"/>
        <v>4.4982354888444265E-2</v>
      </c>
      <c r="I88">
        <f t="shared" si="7"/>
        <v>4.4982354888444265E-2</v>
      </c>
    </row>
    <row r="89" spans="1:9" x14ac:dyDescent="0.25">
      <c r="A89" t="s">
        <v>87</v>
      </c>
      <c r="B89">
        <v>108.39408555205981</v>
      </c>
      <c r="C89">
        <v>75.733333333299996</v>
      </c>
      <c r="D89">
        <v>67.892824060804173</v>
      </c>
      <c r="E89">
        <v>96.883040176576884</v>
      </c>
      <c r="F89">
        <f t="shared" si="4"/>
        <v>7.0217027881091187E-2</v>
      </c>
      <c r="G89">
        <f t="shared" si="5"/>
        <v>6.0690943043417267E-2</v>
      </c>
      <c r="H89">
        <f t="shared" si="6"/>
        <v>4.4982354888444487E-2</v>
      </c>
      <c r="I89">
        <f t="shared" si="7"/>
        <v>4.4982354888444265E-2</v>
      </c>
    </row>
    <row r="90" spans="1:9" x14ac:dyDescent="0.25">
      <c r="A90" t="s">
        <v>88</v>
      </c>
      <c r="B90">
        <v>109.91088924888597</v>
      </c>
      <c r="C90">
        <v>76.866666666699999</v>
      </c>
      <c r="D90">
        <v>68.643767743728901</v>
      </c>
      <c r="E90">
        <v>97.954636593570626</v>
      </c>
      <c r="F90">
        <f t="shared" si="4"/>
        <v>6.9545050774611816E-2</v>
      </c>
      <c r="G90">
        <f t="shared" si="5"/>
        <v>6.0717571297120188E-2</v>
      </c>
      <c r="H90">
        <f t="shared" si="6"/>
        <v>4.4982354888444265E-2</v>
      </c>
      <c r="I90">
        <f t="shared" si="7"/>
        <v>4.4982354888444265E-2</v>
      </c>
    </row>
    <row r="91" spans="1:9" x14ac:dyDescent="0.25">
      <c r="A91" t="s">
        <v>89</v>
      </c>
      <c r="B91">
        <v>111.16998445857027</v>
      </c>
      <c r="C91">
        <v>78</v>
      </c>
      <c r="D91">
        <v>69.403017406302098</v>
      </c>
      <c r="E91">
        <v>99.038085641105496</v>
      </c>
      <c r="F91">
        <f t="shared" si="4"/>
        <v>6.1531711888928253E-2</v>
      </c>
      <c r="G91">
        <f t="shared" si="5"/>
        <v>5.6910569105691033E-2</v>
      </c>
      <c r="H91">
        <f t="shared" si="6"/>
        <v>4.4982354888444487E-2</v>
      </c>
      <c r="I91">
        <f t="shared" si="7"/>
        <v>4.4982354888444265E-2</v>
      </c>
    </row>
    <row r="92" spans="1:9" x14ac:dyDescent="0.25">
      <c r="A92" t="s">
        <v>90</v>
      </c>
      <c r="B92">
        <v>112.67390927568657</v>
      </c>
      <c r="C92">
        <v>78.766666666700004</v>
      </c>
      <c r="D92">
        <v>70.170664918659256</v>
      </c>
      <c r="E92">
        <v>100.13351841783815</v>
      </c>
      <c r="F92">
        <f t="shared" si="4"/>
        <v>5.7911747334725705E-2</v>
      </c>
      <c r="G92">
        <f t="shared" si="5"/>
        <v>5.1156583630805663E-2</v>
      </c>
      <c r="H92">
        <f t="shared" si="6"/>
        <v>4.4982354888444487E-2</v>
      </c>
      <c r="I92">
        <f t="shared" si="7"/>
        <v>4.4982354888444487E-2</v>
      </c>
    </row>
    <row r="93" spans="1:9" x14ac:dyDescent="0.25">
      <c r="A93" t="s">
        <v>91</v>
      </c>
      <c r="B93">
        <v>114.86247175866605</v>
      </c>
      <c r="C93">
        <v>80</v>
      </c>
      <c r="D93">
        <v>70.946803167085974</v>
      </c>
      <c r="E93">
        <v>101.24106747247107</v>
      </c>
      <c r="F93">
        <f t="shared" si="4"/>
        <v>5.9674715402249445E-2</v>
      </c>
      <c r="G93">
        <f t="shared" si="5"/>
        <v>5.6338028169479193E-2</v>
      </c>
      <c r="H93">
        <f t="shared" si="6"/>
        <v>4.4982354888444265E-2</v>
      </c>
      <c r="I93">
        <f t="shared" si="7"/>
        <v>4.4982354888444265E-2</v>
      </c>
    </row>
    <row r="94" spans="1:9" x14ac:dyDescent="0.25">
      <c r="A94" t="s">
        <v>92</v>
      </c>
      <c r="B94">
        <v>116.61630023884153</v>
      </c>
      <c r="C94">
        <v>81.266666666700004</v>
      </c>
      <c r="D94">
        <v>71.73152606525727</v>
      </c>
      <c r="E94">
        <v>102.36086681979121</v>
      </c>
      <c r="F94">
        <f t="shared" si="4"/>
        <v>6.1007703929786272E-2</v>
      </c>
      <c r="G94">
        <f t="shared" si="5"/>
        <v>5.7241977450105397E-2</v>
      </c>
      <c r="H94">
        <f t="shared" si="6"/>
        <v>4.4982354888444487E-2</v>
      </c>
      <c r="I94">
        <f t="shared" si="7"/>
        <v>4.4982354888444265E-2</v>
      </c>
    </row>
    <row r="95" spans="1:9" x14ac:dyDescent="0.25">
      <c r="A95" t="s">
        <v>93</v>
      </c>
      <c r="B95">
        <v>117.80933496422685</v>
      </c>
      <c r="C95">
        <v>82.433333333299998</v>
      </c>
      <c r="D95">
        <v>72.524928565601257</v>
      </c>
      <c r="E95">
        <v>103.49305195688584</v>
      </c>
      <c r="F95">
        <f t="shared" si="4"/>
        <v>5.9722509974181603E-2</v>
      </c>
      <c r="G95">
        <f t="shared" si="5"/>
        <v>5.6837606837179422E-2</v>
      </c>
      <c r="H95">
        <f t="shared" si="6"/>
        <v>4.4982354888444265E-2</v>
      </c>
      <c r="I95">
        <f t="shared" si="7"/>
        <v>4.4982354888444265E-2</v>
      </c>
    </row>
    <row r="96" spans="1:9" x14ac:dyDescent="0.25">
      <c r="A96" t="s">
        <v>94</v>
      </c>
      <c r="B96">
        <v>119.64360117194957</v>
      </c>
      <c r="C96">
        <v>83.666666666699996</v>
      </c>
      <c r="D96">
        <v>73.327106670788496</v>
      </c>
      <c r="E96">
        <v>104.63775987953791</v>
      </c>
      <c r="F96">
        <f t="shared" si="4"/>
        <v>6.1857194279199224E-2</v>
      </c>
      <c r="G96">
        <f t="shared" si="5"/>
        <v>6.22090562843578E-2</v>
      </c>
      <c r="H96">
        <f t="shared" si="6"/>
        <v>4.4982354888444265E-2</v>
      </c>
      <c r="I96">
        <f t="shared" si="7"/>
        <v>4.4982354888444265E-2</v>
      </c>
    </row>
    <row r="97" spans="1:9" x14ac:dyDescent="0.25">
      <c r="A97" t="s">
        <v>95</v>
      </c>
      <c r="B97">
        <v>121.4468922910559</v>
      </c>
      <c r="C97">
        <v>84.333333333300004</v>
      </c>
      <c r="D97">
        <v>74.138157445348426</v>
      </c>
      <c r="E97">
        <v>105.7951290988027</v>
      </c>
      <c r="F97">
        <f t="shared" si="4"/>
        <v>5.7324384819301022E-2</v>
      </c>
      <c r="G97">
        <f t="shared" si="5"/>
        <v>5.4166666666250141E-2</v>
      </c>
      <c r="H97">
        <f t="shared" si="6"/>
        <v>4.4982354888444043E-2</v>
      </c>
      <c r="I97">
        <f t="shared" si="7"/>
        <v>4.4982354888444265E-2</v>
      </c>
    </row>
    <row r="98" spans="1:9" x14ac:dyDescent="0.25">
      <c r="A98" t="s">
        <v>96</v>
      </c>
      <c r="B98">
        <v>123.56686100872713</v>
      </c>
      <c r="C98">
        <v>86.1</v>
      </c>
      <c r="D98">
        <v>74.95817902741436</v>
      </c>
      <c r="E98">
        <v>106.96529965776784</v>
      </c>
      <c r="F98">
        <f t="shared" si="4"/>
        <v>5.9601966068638657E-2</v>
      </c>
      <c r="G98">
        <f t="shared" si="5"/>
        <v>5.9474979490951707E-2</v>
      </c>
      <c r="H98">
        <f t="shared" si="6"/>
        <v>4.4982354888444265E-2</v>
      </c>
      <c r="I98">
        <f t="shared" si="7"/>
        <v>4.4982354888444265E-2</v>
      </c>
    </row>
    <row r="99" spans="1:9" x14ac:dyDescent="0.25">
      <c r="A99" t="s">
        <v>97</v>
      </c>
      <c r="B99">
        <v>125.06157479115355</v>
      </c>
      <c r="C99">
        <v>87.766666666700004</v>
      </c>
      <c r="D99">
        <v>75.787270640598194</v>
      </c>
      <c r="E99">
        <v>108.14841314849868</v>
      </c>
      <c r="F99">
        <f t="shared" si="4"/>
        <v>6.1559127119500845E-2</v>
      </c>
      <c r="G99">
        <f t="shared" si="5"/>
        <v>6.4698746462622303E-2</v>
      </c>
      <c r="H99">
        <f t="shared" si="6"/>
        <v>4.4982354888444265E-2</v>
      </c>
      <c r="I99">
        <f t="shared" si="7"/>
        <v>4.4982354888444265E-2</v>
      </c>
    </row>
    <row r="100" spans="1:9" x14ac:dyDescent="0.25">
      <c r="A100" t="s">
        <v>98</v>
      </c>
      <c r="B100">
        <v>126.20237510933674</v>
      </c>
      <c r="C100">
        <v>88.9</v>
      </c>
      <c r="D100">
        <v>76.62553260599671</v>
      </c>
      <c r="E100">
        <v>109.3446127291711</v>
      </c>
      <c r="F100">
        <f t="shared" si="4"/>
        <v>5.4819262151437842E-2</v>
      </c>
      <c r="G100">
        <f t="shared" si="5"/>
        <v>6.254980079638961E-2</v>
      </c>
      <c r="H100">
        <f t="shared" si="6"/>
        <v>4.4982354888444265E-2</v>
      </c>
      <c r="I100">
        <f t="shared" si="7"/>
        <v>4.4982354888444265E-2</v>
      </c>
    </row>
    <row r="101" spans="1:9" x14ac:dyDescent="0.25">
      <c r="A101" t="s">
        <v>99</v>
      </c>
      <c r="B101">
        <v>127.09949297448055</v>
      </c>
      <c r="C101">
        <v>89.133333333300001</v>
      </c>
      <c r="D101">
        <v>77.473066354330456</v>
      </c>
      <c r="E101">
        <v>110.55404314139382</v>
      </c>
      <c r="F101">
        <f t="shared" si="4"/>
        <v>4.6543806735521942E-2</v>
      </c>
      <c r="G101">
        <f t="shared" si="5"/>
        <v>5.6916996047453372E-2</v>
      </c>
      <c r="H101">
        <f t="shared" si="6"/>
        <v>4.4982354888444487E-2</v>
      </c>
      <c r="I101">
        <f t="shared" si="7"/>
        <v>4.4982354888444265E-2</v>
      </c>
    </row>
    <row r="102" spans="1:9" x14ac:dyDescent="0.25">
      <c r="A102" t="s">
        <v>100</v>
      </c>
      <c r="B102">
        <v>127.7191982109233</v>
      </c>
      <c r="C102">
        <v>89.666666666699996</v>
      </c>
      <c r="D102">
        <v>78.32997443821705</v>
      </c>
      <c r="E102">
        <v>111.77685072772235</v>
      </c>
      <c r="F102">
        <f t="shared" si="4"/>
        <v>3.3603970905297098E-2</v>
      </c>
      <c r="G102">
        <f t="shared" si="5"/>
        <v>4.1424699961672529E-2</v>
      </c>
      <c r="H102">
        <f t="shared" si="6"/>
        <v>4.4982354888444265E-2</v>
      </c>
      <c r="I102">
        <f t="shared" si="7"/>
        <v>4.4982354888444265E-2</v>
      </c>
    </row>
    <row r="103" spans="1:9" x14ac:dyDescent="0.25">
      <c r="A103" t="s">
        <v>101</v>
      </c>
      <c r="B103">
        <v>130.13650037045917</v>
      </c>
      <c r="C103">
        <v>91.766666666700004</v>
      </c>
      <c r="D103">
        <v>79.196360544580159</v>
      </c>
      <c r="E103">
        <v>113.01318344936655</v>
      </c>
      <c r="F103">
        <f t="shared" si="4"/>
        <v>4.0579415282275821E-2</v>
      </c>
      <c r="G103">
        <f t="shared" si="5"/>
        <v>4.5575389289766122E-2</v>
      </c>
      <c r="H103">
        <f t="shared" si="6"/>
        <v>4.4982354888444265E-2</v>
      </c>
      <c r="I103">
        <f t="shared" si="7"/>
        <v>4.4982354888444487E-2</v>
      </c>
    </row>
    <row r="104" spans="1:9" x14ac:dyDescent="0.25">
      <c r="A104" t="s">
        <v>102</v>
      </c>
      <c r="B104">
        <v>131.34084268048872</v>
      </c>
      <c r="C104">
        <v>93.1</v>
      </c>
      <c r="D104">
        <v>80.072329507195704</v>
      </c>
      <c r="E104">
        <v>114.26319090409417</v>
      </c>
      <c r="F104">
        <f t="shared" si="4"/>
        <v>4.0716092440417295E-2</v>
      </c>
      <c r="G104">
        <f t="shared" si="5"/>
        <v>4.7244094488188892E-2</v>
      </c>
      <c r="H104">
        <f t="shared" si="6"/>
        <v>4.4982354888444265E-2</v>
      </c>
      <c r="I104">
        <f t="shared" si="7"/>
        <v>4.4982354888444265E-2</v>
      </c>
    </row>
    <row r="105" spans="1:9" x14ac:dyDescent="0.25">
      <c r="A105" t="s">
        <v>103</v>
      </c>
      <c r="B105">
        <v>133.03449520509022</v>
      </c>
      <c r="C105">
        <v>93.466666666699993</v>
      </c>
      <c r="D105">
        <v>80.95798731937694</v>
      </c>
      <c r="E105">
        <v>115.52702434433237</v>
      </c>
      <c r="F105">
        <f t="shared" si="4"/>
        <v>4.6695719170188443E-2</v>
      </c>
      <c r="G105">
        <f t="shared" si="5"/>
        <v>4.8616305161573781E-2</v>
      </c>
      <c r="H105">
        <f t="shared" si="6"/>
        <v>4.4982354888444265E-2</v>
      </c>
      <c r="I105">
        <f t="shared" si="7"/>
        <v>4.4982354888444265E-2</v>
      </c>
    </row>
    <row r="106" spans="1:9" x14ac:dyDescent="0.25">
      <c r="A106" t="s">
        <v>104</v>
      </c>
      <c r="B106">
        <v>135.50604898677921</v>
      </c>
      <c r="C106">
        <v>95.5</v>
      </c>
      <c r="D106">
        <v>81.853441146799696</v>
      </c>
      <c r="E106">
        <v>116.80483669546942</v>
      </c>
      <c r="F106">
        <f t="shared" si="4"/>
        <v>6.0968522234192468E-2</v>
      </c>
      <c r="G106">
        <f t="shared" si="5"/>
        <v>6.5055762081388524E-2</v>
      </c>
      <c r="H106">
        <f t="shared" si="6"/>
        <v>4.4982354888444265E-2</v>
      </c>
      <c r="I106">
        <f t="shared" si="7"/>
        <v>4.4982354888444265E-2</v>
      </c>
    </row>
    <row r="107" spans="1:9" x14ac:dyDescent="0.25">
      <c r="A107" t="s">
        <v>105</v>
      </c>
      <c r="B107">
        <v>138.10777758212078</v>
      </c>
      <c r="C107">
        <v>97.5</v>
      </c>
      <c r="D107">
        <v>82.75879934046965</v>
      </c>
      <c r="E107">
        <v>118.09678257435881</v>
      </c>
      <c r="F107">
        <f t="shared" si="4"/>
        <v>6.1253200977203104E-2</v>
      </c>
      <c r="G107">
        <f t="shared" si="5"/>
        <v>6.2477297493257256E-2</v>
      </c>
      <c r="H107">
        <f t="shared" si="6"/>
        <v>4.4982354888444265E-2</v>
      </c>
      <c r="I107">
        <f t="shared" si="7"/>
        <v>4.4982354888444265E-2</v>
      </c>
    </row>
    <row r="108" spans="1:9" x14ac:dyDescent="0.25">
      <c r="A108" t="s">
        <v>106</v>
      </c>
      <c r="B108">
        <v>139.71932216157569</v>
      </c>
      <c r="C108">
        <v>98.7</v>
      </c>
      <c r="D108">
        <v>83.674171449832841</v>
      </c>
      <c r="E108">
        <v>119.40301830802819</v>
      </c>
      <c r="F108">
        <f t="shared" si="4"/>
        <v>6.3791881566263475E-2</v>
      </c>
      <c r="G108">
        <f t="shared" si="5"/>
        <v>6.0150375939849621E-2</v>
      </c>
      <c r="H108">
        <f t="shared" si="6"/>
        <v>4.4982354888444487E-2</v>
      </c>
      <c r="I108">
        <f t="shared" si="7"/>
        <v>4.4982354888444265E-2</v>
      </c>
    </row>
    <row r="109" spans="1:9" x14ac:dyDescent="0.25">
      <c r="A109" t="s">
        <v>107</v>
      </c>
      <c r="B109">
        <v>141.41148782459626</v>
      </c>
      <c r="C109">
        <v>99.633333333300001</v>
      </c>
      <c r="D109">
        <v>84.59966823603132</v>
      </c>
      <c r="E109">
        <v>120.72370195259508</v>
      </c>
      <c r="F109">
        <f t="shared" si="4"/>
        <v>6.2968575229994217E-2</v>
      </c>
      <c r="G109">
        <f t="shared" si="5"/>
        <v>6.5977175462886617E-2</v>
      </c>
      <c r="H109">
        <f t="shared" si="6"/>
        <v>4.4982354888444265E-2</v>
      </c>
      <c r="I109">
        <f t="shared" si="7"/>
        <v>4.4982354888444265E-2</v>
      </c>
    </row>
    <row r="110" spans="1:9" x14ac:dyDescent="0.25">
      <c r="A110" t="s">
        <v>108</v>
      </c>
      <c r="B110">
        <v>142.71196846237061</v>
      </c>
      <c r="C110">
        <v>101.533333333</v>
      </c>
      <c r="D110">
        <v>85.53540168530543</v>
      </c>
      <c r="E110">
        <v>122.05899331239179</v>
      </c>
      <c r="F110">
        <f t="shared" si="4"/>
        <v>5.3177843568403826E-2</v>
      </c>
      <c r="G110">
        <f t="shared" si="5"/>
        <v>6.3176265267015808E-2</v>
      </c>
      <c r="H110">
        <f t="shared" si="6"/>
        <v>4.4982354888444265E-2</v>
      </c>
      <c r="I110">
        <f t="shared" si="7"/>
        <v>4.4982354888444265E-2</v>
      </c>
    </row>
    <row r="111" spans="1:9" x14ac:dyDescent="0.25">
      <c r="A111" t="s">
        <v>109</v>
      </c>
      <c r="B111">
        <v>144.10817335011384</v>
      </c>
      <c r="C111">
        <v>102.666666667</v>
      </c>
      <c r="D111">
        <v>86.481485022544206</v>
      </c>
      <c r="E111">
        <v>123.40905395930206</v>
      </c>
      <c r="F111">
        <f t="shared" si="4"/>
        <v>4.3447196624571971E-2</v>
      </c>
      <c r="G111">
        <f t="shared" si="5"/>
        <v>5.2991452994871846E-2</v>
      </c>
      <c r="H111">
        <f t="shared" si="6"/>
        <v>4.4982354888444265E-2</v>
      </c>
      <c r="I111">
        <f t="shared" si="7"/>
        <v>4.4982354888444265E-2</v>
      </c>
    </row>
    <row r="112" spans="1:9" x14ac:dyDescent="0.25">
      <c r="A112" t="s">
        <v>110</v>
      </c>
      <c r="B112">
        <v>145.50981822746277</v>
      </c>
      <c r="C112">
        <v>103.43333333299999</v>
      </c>
      <c r="D112">
        <v>87.438032724985746</v>
      </c>
      <c r="E112">
        <v>124.77404725231133</v>
      </c>
      <c r="F112">
        <f t="shared" si="4"/>
        <v>4.1443774392140087E-2</v>
      </c>
      <c r="G112">
        <f t="shared" si="5"/>
        <v>4.7956771357649419E-2</v>
      </c>
      <c r="H112">
        <f t="shared" si="6"/>
        <v>4.4982354888444265E-2</v>
      </c>
      <c r="I112">
        <f t="shared" si="7"/>
        <v>4.4982354888444265E-2</v>
      </c>
    </row>
    <row r="113" spans="1:9" x14ac:dyDescent="0.25">
      <c r="A113" t="s">
        <v>111</v>
      </c>
      <c r="B113">
        <v>147.71722213639225</v>
      </c>
      <c r="C113">
        <v>104.333333333</v>
      </c>
      <c r="D113">
        <v>88.405160536069133</v>
      </c>
      <c r="E113">
        <v>126.15413835727348</v>
      </c>
      <c r="F113">
        <f>B113/B109-1</f>
        <v>4.459138651887673E-2</v>
      </c>
      <c r="G113">
        <f t="shared" si="5"/>
        <v>4.7172967544679478E-2</v>
      </c>
      <c r="H113">
        <f t="shared" si="6"/>
        <v>4.4982354888444265E-2</v>
      </c>
      <c r="I113">
        <f t="shared" si="7"/>
        <v>4.4982354888444265E-2</v>
      </c>
    </row>
    <row r="114" spans="1:9" x14ac:dyDescent="0.25">
      <c r="A114" t="s">
        <v>172</v>
      </c>
      <c r="B114">
        <v>148.74125165243692</v>
      </c>
      <c r="C114">
        <v>105.66670000000001</v>
      </c>
      <c r="D114">
        <v>89.382985479439483</v>
      </c>
      <c r="E114">
        <v>127.54949426689605</v>
      </c>
      <c r="F114">
        <f>B114/B110-1</f>
        <v>4.2247915539445957E-2</v>
      </c>
      <c r="G114">
        <f t="shared" ref="G114:I115" si="8">C114/C110-1</f>
        <v>4.0709455026397556E-2</v>
      </c>
      <c r="H114">
        <f t="shared" si="8"/>
        <v>4.4982354888444487E-2</v>
      </c>
      <c r="I114">
        <f t="shared" si="8"/>
        <v>4.4982354888444265E-2</v>
      </c>
    </row>
    <row r="115" spans="1:9" x14ac:dyDescent="0.25">
      <c r="A115" t="s">
        <v>173</v>
      </c>
      <c r="B115">
        <v>150.40415162389343</v>
      </c>
      <c r="C115">
        <v>107.2667</v>
      </c>
      <c r="D115">
        <v>90.371625873107973</v>
      </c>
      <c r="E115">
        <v>128.96028382094656</v>
      </c>
      <c r="F115">
        <f>B115/B111-1</f>
        <v>4.3689251812826457E-2</v>
      </c>
      <c r="G115">
        <f t="shared" si="8"/>
        <v>4.4805519477127298E-2</v>
      </c>
      <c r="H115">
        <f t="shared" si="8"/>
        <v>4.4982354888444265E-2</v>
      </c>
      <c r="I115">
        <f t="shared" si="8"/>
        <v>4.4982354888444265E-2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4E6-34A5-4A7D-A461-A93188E64D36}">
  <dimension ref="A1:E11"/>
  <sheetViews>
    <sheetView workbookViewId="0">
      <selection activeCell="F21" sqref="F21"/>
    </sheetView>
  </sheetViews>
  <sheetFormatPr defaultRowHeight="15" x14ac:dyDescent="0.25"/>
  <cols>
    <col min="2" max="2" width="12.5703125" bestFit="1" customWidth="1"/>
    <col min="4" max="4" width="9.28515625" bestFit="1" customWidth="1"/>
  </cols>
  <sheetData>
    <row r="1" spans="1:5" x14ac:dyDescent="0.25">
      <c r="C1" t="s">
        <v>190</v>
      </c>
      <c r="D1" t="s">
        <v>194</v>
      </c>
    </row>
    <row r="2" spans="1:5" x14ac:dyDescent="0.25">
      <c r="C2">
        <f>AVERAGE(Macro!$D$19:$D$118)</f>
        <v>2191141.08</v>
      </c>
      <c r="D2" s="33">
        <f>B3+B4+B5</f>
        <v>678305.84269999992</v>
      </c>
    </row>
    <row r="3" spans="1:5" x14ac:dyDescent="0.25">
      <c r="A3" t="s">
        <v>191</v>
      </c>
      <c r="B3" s="33">
        <f>AVERAGE(Macro!O19:O118)</f>
        <v>437339.72</v>
      </c>
      <c r="C3">
        <f>B3/$C$2</f>
        <v>0.19959450534330722</v>
      </c>
      <c r="D3">
        <f>B3/$D$2</f>
        <v>0.64475298968259942</v>
      </c>
      <c r="E3">
        <v>0.64500000000000002</v>
      </c>
    </row>
    <row r="4" spans="1:5" x14ac:dyDescent="0.25">
      <c r="A4" t="s">
        <v>192</v>
      </c>
      <c r="B4" s="33">
        <f>AVERAGE(Macro!AB19:AB118)</f>
        <v>139172.18</v>
      </c>
      <c r="C4">
        <f>B4/$C$2</f>
        <v>6.3515846273120846E-2</v>
      </c>
      <c r="D4">
        <f>B4/$D$2</f>
        <v>0.20517614804263576</v>
      </c>
      <c r="E4">
        <v>0.20499999999999999</v>
      </c>
    </row>
    <row r="5" spans="1:5" x14ac:dyDescent="0.25">
      <c r="A5" t="s">
        <v>193</v>
      </c>
      <c r="B5" s="33">
        <f>AVERAGE(Fiscal!X19:X118)</f>
        <v>101793.94270000001</v>
      </c>
      <c r="C5">
        <f>B5/$C$2</f>
        <v>4.6457046344090272E-2</v>
      </c>
      <c r="D5">
        <f>B5/$D$2</f>
        <v>0.15007086227476488</v>
      </c>
      <c r="E5">
        <v>0.15</v>
      </c>
    </row>
    <row r="6" spans="1:5" x14ac:dyDescent="0.25">
      <c r="E6" s="30">
        <f>SUM(E3:E5)</f>
        <v>1</v>
      </c>
    </row>
    <row r="7" spans="1:5" x14ac:dyDescent="0.25">
      <c r="D7" t="s">
        <v>198</v>
      </c>
      <c r="E7" s="30"/>
    </row>
    <row r="8" spans="1:5" x14ac:dyDescent="0.25">
      <c r="D8" s="33">
        <f>SUM(B9:B11)</f>
        <v>517218.27088248264</v>
      </c>
      <c r="E8" s="30"/>
    </row>
    <row r="9" spans="1:5" x14ac:dyDescent="0.25">
      <c r="A9" t="s">
        <v>196</v>
      </c>
      <c r="B9" s="33">
        <f>AVERAGE(Fiscal!B19:B118)</f>
        <v>197215.63339999999</v>
      </c>
      <c r="D9">
        <f>B9/$D$8</f>
        <v>0.38130059300401131</v>
      </c>
      <c r="E9">
        <v>0.38130059300401131</v>
      </c>
    </row>
    <row r="10" spans="1:5" x14ac:dyDescent="0.25">
      <c r="A10" t="s">
        <v>195</v>
      </c>
      <c r="B10" s="33">
        <f>AVERAGE(Fiscal!F19:F118) + AVERAGE(Fiscal!G19:G118)</f>
        <v>128583.11203693814</v>
      </c>
      <c r="D10">
        <f>B10/$D$8</f>
        <v>0.24860512336029514</v>
      </c>
      <c r="E10">
        <v>0.24860512336029514</v>
      </c>
    </row>
    <row r="11" spans="1:5" x14ac:dyDescent="0.25">
      <c r="A11" t="s">
        <v>197</v>
      </c>
      <c r="B11" s="33">
        <f>AVERAGE(Fiscal!M18:M118)</f>
        <v>191419.52544554451</v>
      </c>
      <c r="D11">
        <f>B11/$D$8</f>
        <v>0.37009428363569358</v>
      </c>
      <c r="E11">
        <v>0.37009428363569358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3" ma:contentTypeDescription="Create a new document." ma:contentTypeScope="" ma:versionID="add5c0a3d2dbf5ddcd78f502fbdf5da0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be1964ec0266b957c67830a5441670e6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6A777-60E3-41C5-9874-3ED95F458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34360B-BC42-4161-9B83-27A65155F0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Macro</vt:lpstr>
      <vt:lpstr>Fiscal</vt:lpstr>
      <vt:lpstr>Foreign</vt:lpstr>
      <vt:lpstr>CPI_target</vt:lpstr>
      <vt:lpstr>SteadyStates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Kemp, JH, Mnr &lt;jhkemp@sun.ac.za&gt;</dc:creator>
  <cp:lastModifiedBy>Clinton Joel</cp:lastModifiedBy>
  <dcterms:created xsi:type="dcterms:W3CDTF">2018-05-02T13:20:52Z</dcterms:created>
  <dcterms:modified xsi:type="dcterms:W3CDTF">2023-11-06T15:16:01Z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  <property fmtid="{D5CDD505-2E9C-101B-9397-08002B2CF9AE}" pid="3" name="{A44787D4-0540-4523-9961-78E4036D8C6D}">
    <vt:lpwstr>{2D5E7BDC-382F-4D39-A2F6-97852C912925}</vt:lpwstr>
  </property>
</Properties>
</file>