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gla-my.sharepoint.com/personal/2463548h_student_gla_ac_uk/Documents/Documents/L4 git project/L4-Project/evaluation results/"/>
    </mc:Choice>
  </mc:AlternateContent>
  <xr:revisionPtr revIDLastSave="651" documentId="8_{938C1FE6-E14C-4971-AF8B-151B01C46C3A}" xr6:coauthVersionLast="47" xr6:coauthVersionMax="47" xr10:uidLastSave="{44EEC928-E415-4A75-9AB4-C5BC9C9FFD3C}"/>
  <bookViews>
    <workbookView xWindow="-108" yWindow="-108" windowWidth="23256" windowHeight="12456" xr2:uid="{00000000-000D-0000-FFFF-FFFF00000000}"/>
  </bookViews>
  <sheets>
    <sheet name="Complete Raw Data" sheetId="1" r:id="rId1"/>
    <sheet name="Without tool" sheetId="3" r:id="rId2"/>
    <sheet name="Comments" sheetId="4" r:id="rId3"/>
    <sheet name="With tool" sheetId="2" r:id="rId4"/>
    <sheet name="With-without side by side" sheetId="7" r:id="rId5"/>
    <sheet name="CORRECT-INCORRECT-UNSURE" sheetId="13" r:id="rId6"/>
    <sheet name="JSON rewrite" sheetId="14" r:id="rId7"/>
    <sheet name="Task timings" sheetId="10" r:id="rId8"/>
    <sheet name="Sheet3" sheetId="11" r:id="rId9"/>
    <sheet name="Sheet1" sheetId="9" r:id="rId10"/>
    <sheet name="Tables of statistics" sheetId="8" r:id="rId11"/>
    <sheet name="Sheet5" sheetId="6" r:id="rId12"/>
    <sheet name="SUS" sheetId="5" r:id="rId13"/>
  </sheets>
  <definedNames>
    <definedName name="_xlnm._FilterDatabase" localSheetId="0" hidden="1">'Complete Raw Data'!$A$2:$BF$44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3" l="1"/>
  <c r="I28" i="13"/>
  <c r="I27" i="13"/>
  <c r="H29" i="13"/>
  <c r="H28" i="13"/>
  <c r="H27" i="13"/>
  <c r="J25" i="14"/>
  <c r="I22" i="14"/>
  <c r="I21" i="14"/>
  <c r="C32" i="14"/>
  <c r="D32" i="14"/>
  <c r="E32" i="14"/>
  <c r="F32" i="14"/>
  <c r="G32" i="14"/>
  <c r="B32" i="14"/>
  <c r="C29" i="14"/>
  <c r="D29" i="14"/>
  <c r="E29" i="14"/>
  <c r="F29" i="14"/>
  <c r="G29" i="14"/>
  <c r="B29" i="14"/>
  <c r="G31" i="14"/>
  <c r="G30" i="14"/>
  <c r="D31" i="14"/>
  <c r="D30" i="14"/>
  <c r="L26" i="7"/>
  <c r="K26" i="7"/>
  <c r="P19" i="10"/>
  <c r="P17" i="10"/>
  <c r="P18" i="10"/>
  <c r="P16" i="10"/>
  <c r="C27" i="14"/>
  <c r="C28" i="14" s="1"/>
  <c r="D27" i="14"/>
  <c r="D28" i="14" s="1"/>
  <c r="E27" i="14"/>
  <c r="E28" i="14" s="1"/>
  <c r="F27" i="14"/>
  <c r="F28" i="14" s="1"/>
  <c r="G27" i="14"/>
  <c r="G28" i="14" s="1"/>
  <c r="B27" i="14"/>
  <c r="B28" i="14" s="1"/>
  <c r="I26" i="13"/>
  <c r="I25" i="13"/>
  <c r="I24" i="13"/>
  <c r="H26" i="13"/>
  <c r="H25" i="13"/>
  <c r="H24" i="13"/>
  <c r="G25" i="13"/>
  <c r="G24" i="13"/>
  <c r="F25" i="13"/>
  <c r="F24" i="13"/>
  <c r="E26" i="13"/>
  <c r="E25" i="13"/>
  <c r="E24" i="13"/>
  <c r="D26" i="13"/>
  <c r="D25" i="13"/>
  <c r="D24" i="13"/>
  <c r="C24" i="13"/>
  <c r="C25" i="13"/>
  <c r="B25" i="13"/>
  <c r="B24" i="13"/>
  <c r="J28" i="7"/>
  <c r="I27" i="7"/>
  <c r="C3" i="10"/>
  <c r="C4" i="10"/>
  <c r="C9" i="10"/>
  <c r="C5" i="10"/>
  <c r="C6" i="10"/>
  <c r="C7" i="10"/>
  <c r="C8" i="10"/>
  <c r="C13" i="10"/>
  <c r="C10" i="10"/>
  <c r="C11" i="10"/>
  <c r="C12" i="10"/>
  <c r="C14" i="10"/>
  <c r="C15" i="10"/>
  <c r="C16" i="10"/>
  <c r="C17" i="10"/>
  <c r="C18" i="10"/>
  <c r="C19" i="10"/>
  <c r="C2" i="10"/>
  <c r="N9" i="10"/>
  <c r="P13" i="10"/>
  <c r="P11" i="10"/>
  <c r="P9" i="10"/>
  <c r="P7" i="10"/>
  <c r="P12" i="10"/>
  <c r="N3" i="10" s="1"/>
  <c r="P10" i="10"/>
  <c r="L3" i="10" s="1"/>
  <c r="P6" i="10"/>
  <c r="P8" i="10"/>
  <c r="J4" i="10" s="1"/>
  <c r="P5" i="10"/>
  <c r="P4" i="10"/>
  <c r="P3" i="10"/>
  <c r="P2" i="10"/>
  <c r="T26" i="7"/>
  <c r="U26" i="7"/>
  <c r="S26" i="7"/>
  <c r="O24" i="7"/>
  <c r="P24" i="7"/>
  <c r="N24" i="7"/>
  <c r="L23" i="5"/>
  <c r="L4" i="5"/>
  <c r="L5" i="5"/>
  <c r="L6" i="5"/>
  <c r="L7" i="5"/>
  <c r="L8" i="5"/>
  <c r="L9" i="5"/>
  <c r="L10" i="5"/>
  <c r="L11" i="5"/>
  <c r="L12" i="5"/>
  <c r="L13" i="5"/>
  <c r="L14" i="5"/>
  <c r="L15" i="5"/>
  <c r="L16" i="5"/>
  <c r="L17" i="5"/>
  <c r="L18" i="5"/>
  <c r="L19" i="5"/>
  <c r="L20" i="5"/>
  <c r="L21" i="5"/>
  <c r="L22" i="5"/>
  <c r="L3" i="5"/>
  <c r="D4" i="8"/>
  <c r="D5" i="8"/>
  <c r="B5" i="8"/>
  <c r="J16" i="8"/>
  <c r="B4" i="8"/>
  <c r="D3" i="8"/>
  <c r="B3" i="8"/>
  <c r="D2" i="8"/>
  <c r="Z25" i="7"/>
  <c r="Y25" i="7"/>
  <c r="X25" i="7"/>
  <c r="W25" i="7"/>
  <c r="L25" i="7"/>
  <c r="K25" i="7"/>
  <c r="J25" i="7"/>
  <c r="C25" i="7"/>
  <c r="D25" i="7"/>
  <c r="E25" i="7"/>
  <c r="F25" i="7"/>
  <c r="G25" i="7"/>
  <c r="B25" i="7"/>
  <c r="F79" i="7"/>
  <c r="D79" i="7"/>
  <c r="B79" i="7"/>
  <c r="C51" i="2"/>
  <c r="D51" i="2"/>
  <c r="B51" i="2"/>
  <c r="C22" i="2"/>
  <c r="D22" i="2"/>
  <c r="B22" i="2"/>
  <c r="B19" i="10" l="1"/>
  <c r="N2" i="10"/>
  <c r="N8" i="10"/>
  <c r="L2" i="10"/>
  <c r="N17" i="10"/>
  <c r="L5" i="10"/>
  <c r="L17" i="10"/>
  <c r="N16" i="10"/>
  <c r="J6" i="10"/>
  <c r="L13" i="10"/>
  <c r="N21" i="10"/>
  <c r="N13" i="10"/>
  <c r="N5" i="10"/>
  <c r="H5" i="10"/>
  <c r="L9" i="10"/>
  <c r="N20" i="10"/>
  <c r="N12" i="10"/>
  <c r="N4" i="10"/>
  <c r="H19" i="10"/>
  <c r="H15" i="10"/>
  <c r="H11" i="10"/>
  <c r="H7" i="10"/>
  <c r="H3" i="10"/>
  <c r="J22" i="10"/>
  <c r="J18" i="10"/>
  <c r="J14" i="10"/>
  <c r="J10" i="10"/>
  <c r="F10" i="10"/>
  <c r="H20" i="10"/>
  <c r="H16" i="10"/>
  <c r="H12" i="10"/>
  <c r="H8" i="10"/>
  <c r="H4" i="10"/>
  <c r="J23" i="10"/>
  <c r="J19" i="10"/>
  <c r="J15" i="10"/>
  <c r="J11" i="10"/>
  <c r="J7" i="10"/>
  <c r="J3" i="10"/>
  <c r="L18" i="10"/>
  <c r="L14" i="10"/>
  <c r="L10" i="10"/>
  <c r="L6" i="10"/>
  <c r="N18" i="10"/>
  <c r="N14" i="10"/>
  <c r="N10" i="10"/>
  <c r="N6" i="10"/>
  <c r="F15" i="10"/>
  <c r="H18" i="10"/>
  <c r="H14" i="10"/>
  <c r="H10" i="10"/>
  <c r="H6" i="10"/>
  <c r="H2" i="10"/>
  <c r="J21" i="10"/>
  <c r="J17" i="10"/>
  <c r="J13" i="10"/>
  <c r="J9" i="10"/>
  <c r="J5" i="10"/>
  <c r="L20" i="10"/>
  <c r="L16" i="10"/>
  <c r="L12" i="10"/>
  <c r="L8" i="10"/>
  <c r="L4" i="10"/>
  <c r="F19" i="10"/>
  <c r="H17" i="10"/>
  <c r="H13" i="10"/>
  <c r="H9" i="10"/>
  <c r="J2" i="10"/>
  <c r="J20" i="10"/>
  <c r="J16" i="10"/>
  <c r="J12" i="10"/>
  <c r="J8" i="10"/>
  <c r="L19" i="10"/>
  <c r="L15" i="10"/>
  <c r="L11" i="10"/>
  <c r="L7" i="10"/>
  <c r="N19" i="10"/>
  <c r="N15" i="10"/>
  <c r="N11" i="10"/>
  <c r="N7" i="10"/>
  <c r="F20" i="10"/>
  <c r="F12" i="10"/>
  <c r="F21" i="10"/>
  <c r="F2" i="10"/>
  <c r="F22" i="10"/>
  <c r="F16" i="10"/>
  <c r="F11" i="10"/>
  <c r="F23" i="10"/>
  <c r="F3" i="10"/>
  <c r="F9" i="10"/>
  <c r="F17" i="10"/>
  <c r="F18" i="10"/>
  <c r="F5" i="10"/>
  <c r="F6" i="10"/>
  <c r="F14" i="10"/>
  <c r="F7" i="10"/>
  <c r="F8" i="10"/>
  <c r="F4" i="10"/>
  <c r="F13" i="10"/>
  <c r="B10" i="10"/>
  <c r="B14" i="10"/>
  <c r="B11" i="10"/>
  <c r="B6" i="10"/>
  <c r="B8" i="10"/>
  <c r="B12" i="10"/>
  <c r="B2" i="10"/>
  <c r="B5" i="10"/>
  <c r="B16" i="10"/>
  <c r="B4" i="10"/>
  <c r="B7" i="10"/>
  <c r="B17" i="10"/>
  <c r="B13" i="10"/>
  <c r="B3" i="10"/>
  <c r="B9" i="10"/>
  <c r="B15" i="10"/>
  <c r="B18" i="10"/>
</calcChain>
</file>

<file path=xl/sharedStrings.xml><?xml version="1.0" encoding="utf-8"?>
<sst xmlns="http://schemas.openxmlformats.org/spreadsheetml/2006/main" count="2934" uniqueCount="232">
  <si>
    <t>Q1.2</t>
  </si>
  <si>
    <t>Q9.2</t>
  </si>
  <si>
    <t>RecipientLastName</t>
  </si>
  <si>
    <t>RecipientFirstName</t>
  </si>
  <si>
    <t>RecipientEmail</t>
  </si>
  <si>
    <t>ExternalReference</t>
  </si>
  <si>
    <t>DistributionChannel</t>
  </si>
  <si>
    <t>Q4.1_First Click</t>
  </si>
  <si>
    <t>Q4.1_Last Click</t>
  </si>
  <si>
    <t>Q4.1_Page Submit</t>
  </si>
  <si>
    <t>Q4.1_Click Count</t>
  </si>
  <si>
    <t>Q5.1_First Click</t>
  </si>
  <si>
    <t>Q5.1_Last Click</t>
  </si>
  <si>
    <t>Q5.1_Page Submit</t>
  </si>
  <si>
    <t>Q5.1_Click Count</t>
  </si>
  <si>
    <t>Q6.1_First Click</t>
  </si>
  <si>
    <t>Q6.1_Last Click</t>
  </si>
  <si>
    <t>Q6.1_Page Submit</t>
  </si>
  <si>
    <t>Q6.1_Click Count</t>
  </si>
  <si>
    <t>Q11.1_First Click</t>
  </si>
  <si>
    <t>Q11.1_Last Click</t>
  </si>
  <si>
    <t>Q11.1_Page Submit</t>
  </si>
  <si>
    <t>Q11.1_Click Count</t>
  </si>
  <si>
    <t>Q12.1_First Click</t>
  </si>
  <si>
    <t>Q12.1_Last Click</t>
  </si>
  <si>
    <t>Q12.1_Page Submit</t>
  </si>
  <si>
    <t>Q12.1_Click Count</t>
  </si>
  <si>
    <t>Q13.1_First Click</t>
  </si>
  <si>
    <t>Q13.1_Last Click</t>
  </si>
  <si>
    <t>Q13.1_Page Submit</t>
  </si>
  <si>
    <t>Q13.1_Click Count</t>
  </si>
  <si>
    <t>Q8.2</t>
  </si>
  <si>
    <t>Q7.1_1</t>
  </si>
  <si>
    <t>Q7.1_2</t>
  </si>
  <si>
    <t>Q7.1_3</t>
  </si>
  <si>
    <t>Q7.1_4</t>
  </si>
  <si>
    <t>Q7.1_5</t>
  </si>
  <si>
    <t>Q7.1_6</t>
  </si>
  <si>
    <t>Q7.1_7</t>
  </si>
  <si>
    <t>Q7.1_8</t>
  </si>
  <si>
    <t>Q7.1_9</t>
  </si>
  <si>
    <t>Q7.1_10</t>
  </si>
  <si>
    <t>Q91</t>
  </si>
  <si>
    <t>Q4.5</t>
  </si>
  <si>
    <t>Q4.6</t>
  </si>
  <si>
    <t>Q4.7</t>
  </si>
  <si>
    <t>Q4.8</t>
  </si>
  <si>
    <t>Q5.5</t>
  </si>
  <si>
    <t>Q5.6</t>
  </si>
  <si>
    <t>Q6.5</t>
  </si>
  <si>
    <t>Q6.6</t>
  </si>
  <si>
    <t>Q6.7</t>
  </si>
  <si>
    <t>Q6.8</t>
  </si>
  <si>
    <t>Q11.4</t>
  </si>
  <si>
    <t>Q11.5</t>
  </si>
  <si>
    <t>Q12.4</t>
  </si>
  <si>
    <t>Q13.4</t>
  </si>
  <si>
    <t>Q13.5</t>
  </si>
  <si>
    <t>Do you consent to take part in this user study and have your answers stored anonymously?</t>
  </si>
  <si>
    <t>Recipient Last Name</t>
  </si>
  <si>
    <t>Recipient First Name</t>
  </si>
  <si>
    <t>Recipient Email</t>
  </si>
  <si>
    <t>External Data Reference</t>
  </si>
  <si>
    <t>Distribution Channel</t>
  </si>
  <si>
    <t>Timing - First Click</t>
  </si>
  <si>
    <t>Timing - Last Click</t>
  </si>
  <si>
    <t>Timing - Page Submit</t>
  </si>
  <si>
    <t>Timing - Click Count</t>
  </si>
  <si>
    <t>Space for comments/feedback about this experiment:</t>
  </si>
  <si>
    <t>The final stage of this evaluation involves you answering a short series of questions about the JSONTalk tool you have just used. - I think that I would like to use this system frequently</t>
  </si>
  <si>
    <t>The final stage of this evaluation involves you answering a short series of questions about the JSONTalk tool you have just used. - I found the system unnecessarily complex</t>
  </si>
  <si>
    <t>The final stage of this evaluation involves you answering a short series of questions about the JSONTalk tool you have just used. - I thought the system was easy to use</t>
  </si>
  <si>
    <t>The final stage of this evaluation involves you answering a short series of questions about the JSONTalk tool you have just used. - I think that I would need the support of a technical person to be able to use this system</t>
  </si>
  <si>
    <t>The final stage of this evaluation involves you answering a short series of questions about the JSONTalk tool you have just used. - I found the various functions in this system were well integrated</t>
  </si>
  <si>
    <t>The final stage of this evaluation involves you answering a short series of questions about the JSONTalk tool you have just used. - I thought there was too much inconsistency in this system</t>
  </si>
  <si>
    <t>The final stage of this evaluation involves you answering a short series of questions about the JSONTalk tool you have just used. - I would imagine that most people would learn to use this system very quickly</t>
  </si>
  <si>
    <t>The final stage of this evaluation involves you answering a short series of questions about the JSONTalk tool you have just used. - I found the system very cumbersome to use</t>
  </si>
  <si>
    <t>The final stage of this evaluation involves you answering a short series of questions about the JSONTalk tool you have just used. - I felt very confident using the system</t>
  </si>
  <si>
    <t>The final stage of this evaluation involves you answering a short series of questions about the JSONTalk tool you have just used. - I needed to learn a lot of things before I could get going with this system</t>
  </si>
  <si>
    <t>With the 'store' object being at depth 1 and the depth increasing by 1 with each level of nesting, what depth is the 'Bicycle' object at?</t>
  </si>
  <si>
    <t>Did you use the JSONTalk tool to help you answer the above question?</t>
  </si>
  <si>
    <t>JSON objects with the same structure can have different values but the same keys. The following 3 objects are all of the same structure:
object1 : { name: Holly,
                age: 22,
                siblings: True},
object2: { name: Thomas,
                age: 100,
                siblings: False},
object3: { name: Fiona,
                age: 24,
                siblings: True}
Are there any objects with the same structure within the described JSON file?</t>
  </si>
  <si>
    <t>Re-write the JSON file transcript into the standard JSON syntax.</t>
  </si>
  <si>
    <t>With the 'title' property being at depth 1 and the depth increasing by 1 with each level of nesting, what depth is the 'items' object at?</t>
  </si>
  <si>
    <t>JSON objects with the same structure can have different values but the same keys. The following 3 objects are all of the same structure:
object1 : { name: Holly,
                age: 22,
                siblings: True},
object2: { name: Thomas,
                age: 100,
                siblings: False},
object3: { name: Fiona,
                age: 24,
                siblings: True}
Are there any objects with the same structure within the described JSON file?</t>
  </si>
  <si>
    <t>Yes</t>
  </si>
  <si>
    <t/>
  </si>
  <si>
    <t>preview</t>
  </si>
  <si>
    <t>i love json</t>
  </si>
  <si>
    <t>5: Strongly agree</t>
  </si>
  <si>
    <t>3: Undecided</t>
  </si>
  <si>
    <t>4: Agree</t>
  </si>
  <si>
    <t>2: Disagree</t>
  </si>
  <si>
    <t>2</t>
  </si>
  <si>
    <t>No</t>
  </si>
  <si>
    <t xml:space="preserve">{
    'name': 'Jane Doe',
    'email': 'jane.doe@example.com',
    'address':{
        'street': '123 Main St',
        'city': 'Anytown',
        'state': 'CA',
        'zip': '12345'
    },
    'phoneNumbers': [
        {  'type': 'home', 'number': '555-555-1234' },
        {  'type': 'work', 'number': '555-555-5678' },
    ],
    'age': 35,
    'isMarried': true,
    'hobbies': ['reading','traveling', 'cooking'],
}
</t>
  </si>
  <si>
    <t>anonymous</t>
  </si>
  <si>
    <t>A GUI app/web app would make it much better than command line based. I think it is very useful, but I think it is better suited for people with no experience of JSON. I really like the concept though.</t>
  </si>
  <si>
    <t>1: Strongly disagree</t>
  </si>
  <si>
    <t>{
isMarried:true
name: "Jane Doe"
email: "jane.doe@example.com",
address: {
street: "123 Main St", city: "Anytown", state: "CA", zip: "12345"
}
phoneNumbers: [
{type: "home", number: "555-555-1234"}, {type: "work", number: "555-555-5678"}
]
hobbies: ["","",""]
}</t>
  </si>
  <si>
    <t>I couldnt find it.</t>
  </si>
  <si>
    <t>i think a back button would help to go back and confer with previous tasks/ information.</t>
  </si>
  <si>
    <t>1</t>
  </si>
  <si>
    <t>{"name": "Jane Doe",
"email": "jane.doe@example.com",
"address":{
"street":"123 Main St",
"city":Anytown",
"state":"CA",
"zip":"12345"},
"phoneNumbers"[{
"type":"home",
"number":"555-555-1234"},
{"type":"work",
"number":"555-555-5678"}],
"age":"35",
"isMarried":"true",
"hobbies"[
"reading","traveling",
"cooking"]}</t>
  </si>
  <si>
    <t>Unsure</t>
  </si>
  <si>
    <t>{
    "name": 'Jane Doe',
    "email": 'jane.doe@example.com',
    "address": {
        "street": '123 Main St',
        "city": 'Anytown',
        "state": 'CA',
        "zip": '12345'
    },
    "phoneNumbers": [
        {
            "type": 'home',
            "number": '555-555-1234'
        },
        {
            "type": 'work',
            "number": '555-555-5678'
        }
    ],
    "age": 35,
    "isMarried": true,
    "hobbies": ['reading', 'traveling', 'cooking']}</t>
  </si>
  <si>
    <t>Would be better to have the typebox for the second transcript to be larger so that it is easier to read what I've typed before.</t>
  </si>
  <si>
    <t>3</t>
  </si>
  <si>
    <t>name {
   "name": "Jane Doe",
   "email" : "jane.doe@example.com",
   "address" : {
          "street": "123 Main St.",
          "city" : "Anytown",
          "state" : "CA",
          "zip": "12345"},
   "phoneNumbers": [
         {"type": "home",
          "number": "555-555-1234"},
         {"type" : "work",
          "number": "555-555-5678"}],
   "age": "35",
   "isMarried": true,
   "hobbies": ["reading", "travelling, "cooking"]
}</t>
  </si>
  <si>
    <t>{'name': { 'name': 'Jane Doe',  'email': 'jane.doe@example.com', 'address' :{ 'street': '123 Main St',  'city': 'Anytown',  'state': 'CA', 'zip': '12345'}, 'phoneNumbers', : [ {'type': 'home', 'number': '555-555-1234'},{ 'type': 'work',  'number': '555-555-5678'}], 'age': 35, 'isMarried': true,  'hobbies':[ 'reading',  'traveling',  'cooking']}</t>
  </si>
  <si>
    <t xml:space="preserve">As someone who doesnt use a screen reader i didnt find this particularly intuitive, im more of a visual person however, the program was easy enough to get up and running but had issues with the readaloud feature, the survey i wasn't entirely sure what was actually being asked   </t>
  </si>
  <si>
    <t>example json file? ( the read aloud option would not work on my laptop )</t>
  </si>
  <si>
    <t>name: { name: 'Jane Doe',
             email: 'jane.doe@example.com', 
             address: { street:  '123 Main St', 
                              city: 'Anytown',
                              state: 'CA', 
                              zip: '12345' },
             phoneNumbers: [ {type: 'home', 'number': '555-555-1234' }, 
                                          {type: 'work', 'number': '555-555-5678' } ],
             age: 35, 
             isMarried: true,
             hobbies: ['reading', 'traveling', 'cooking']
}</t>
  </si>
  <si>
    <t>in the second task, the full jsontalk description generated stopped at ""hobbies" is an array, which contains 3 fields" and did not go any further and describe what was in the hobbies array</t>
  </si>
  <si>
    <t xml:space="preserve">{ 
"isMarried": True, 
"name": "Jane Doe"
"email": "jane.doe@example.com"
"phoneNumbers": [{"type": "home", "number": "555-555-1234"},{"type": "work", "number": "555-555-5678"}]
"hobbies": [,,]
"age": 35
"address":{"street": "123 Main St", "city": "Anytown", "state": "CA", "zip": "12345"}
}
</t>
  </si>
  <si>
    <t xml:space="preserve">{ name: { name: 'jane doe', email: 'jane.doe@example.com', address: { street: '123main street', city:'anytown', state: 'CA', zip: '12345'}, phoneNumbers: [{type: home, number: '555-555-1234'}, {type:work, number:"555-555-5678"} ], age:35, ismarried:true, hobbies:[reading, traveling, cooking]}
</t>
  </si>
  <si>
    <t>4</t>
  </si>
  <si>
    <t>I myself have never used a screen-reader and would find this difficult to follow without a lot of concentration. Perhaps a way to help people keep on track could be intonation in the screen readers voice. However, as I have said, I have never used a screen reader so am unsure of what the norm is.</t>
  </si>
  <si>
    <t>7</t>
  </si>
  <si>
    <t xml:space="preserve">name: {name : 'Jane Doe',
            email : 'Jane.doe@example.com',
            address: {street : '123 Main St',
                            city : 'Anytown',
                            state : 'CA',
                            zip : '12345'},
            phoneNumbers : [
                                        {type : 'home',
                                        number: '555-555-1234'},
                                        {type: 'work',
                                         number: '555-555-5678'}
                                        ],
            age: 35,
            isMarried: true,
            hobbies: [ 'reading', 'travelling', 'cooking']
}
                       </t>
  </si>
  <si>
    <t>6</t>
  </si>
  <si>
    <t xml:space="preserve">"name" : { name : "Jane Doe"
email : "Jane.doe@example.com"
"address" : {123 main st" 
city :"anytowm' 
state : 'CA'
zip : "12345"
phonenumbers : [home:"555-555-1234", work:"555-555-5678"]
age : 35
isMarried : true 
hobbies : ["reading", "travelling" "cooking"] 
}
</t>
  </si>
  <si>
    <t xml:space="preserve">{
    "name": "Jane Doe",
    "email": "jane.doe@example.com",
    "address": {
        "street": "123 Main St",
        "city": "Anytown",
        "state": "CA",
        "zip": "12345"
    },
    "phoneNumbers": [
        {
            "type": "home",
            "number": "555-555-1234"
        },
        {
            "type": "work",
            "number": "555-555-5678"
        }
    ],
    "age": 35,
    "isMarried": true,
    "hobbies": [
        "reading",
        "traveling",
        "cooking"
    ]
}
</t>
  </si>
  <si>
    <t>the first one was super challenging! It definitely does get easier with practice though so if I could do task 1 again I think I'd be better :)</t>
  </si>
  <si>
    <t>{
"name" : "Jane Doe",
"email" : "'jane.doe@example.com",
"address" : {
    "street" : "123 Main St",
    "'city" : "Anytown",
    "state" : "CA",
    "zip" : "12345"
},
"phoneNumbers" : [
    {
     "type" : "home",
     "number" : "555-555-1234",
    },
    {
     "type" : "work",
     "number" : "555-555-5678",
    }
],
"age" : 35,
"isMarried" : True,
"hobbies" : [
    "reading", "traveling", "cooking"
]
}</t>
  </si>
  <si>
    <t xml:space="preserve">{ 'name': {
 'name': 'Jane Doe',
'email': 'jane.doe@example.com',
'address': {
    'street': '123 Main St',
    'city': 'Anytown',
    'state': 'CA',
    'zip': '12345'
},
'phoneNumbers': [
{'type': 'home',
'number': '555-555-1234'},
{'type': 'work',
'number': '555-555-5678}
],
'age': 45,
'isMarried': true,
'hobbies': ['reading', 'traveling', 'cooking']
}
</t>
  </si>
  <si>
    <t>A really interesting experiment! It really made me think and had me struggling at times</t>
  </si>
  <si>
    <t xml:space="preserve">{
    "name": "Jane Doe",
    "email": "jane.doe@example.com",
    "address": {
        "street": "123 Main St",
        "zip": "12345",
    },
    "phoneNumbers": [
        {
            "type": "home",
            "number": "555-555-1234",
        },
        {
            "type": "work",
            "number": "555-555-5678",
        }
    ],
    "hobbies": ["reading", "travelling", "cooking"]
}
   </t>
  </si>
  <si>
    <t>5</t>
  </si>
  <si>
    <t xml:space="preserve">{name: 'Jane Doe',
email: 'Jane.doe@example.com',
address: { street: '123 Main St', city: Anytown', state : 'CA', zip: '12345' },
phoneNumbers: [ {type: 'home', number: '555-555-1234'}, {type: 'work', number: '555-555-5678'}],
age: 35,
isMarried: true,
hobbies: [reading, travelling, cooking]
}
</t>
  </si>
  <si>
    <t>'name': {
    'name': 'Jane Doe',
    'email': 'jane.doe@example.com',
    'address': {
        'street': '123 Main St',
        'city': 'Anytown',
        'state': 'CA',
        'zip': '12345'
    },
    'phoneNumbers': [
        {
            'type': 'home',
            'number': '555-555-1234'
        },
        {
            'type': 'work',
            'number': '555-555-5678'
        },
    ],
    'age': '35',
    'isMarried': true,
    'hobbies': [
        'reading',
        'traveling',
        'cooking'
    ]
}</t>
  </si>
  <si>
    <t>I think the tool is great in providing a more understandable version of a JSON screen reader. For file A (a.json) I had to use both JSONTalk and the JSON screen reader text shown on the survey site as JSONTalk missed providing the fields in the hobbies array. Everything else in file A was clear and understandable using JSONTalk and I used it more than the screen reader text. About File C, the JSONTalk reading for the text would be greatly improved by using a more human voice as currently it is rather robotic and slightly difficult to make out. Other than this, I think the JSONTalk is great and will have serious applications for programmers using screen readers.</t>
  </si>
  <si>
    <t>{
"name": "Jane Doe",
"age": 35,
"address": {"street": "123 Main St", "city": "Anytown", "state": "CA", "zip": "12345"},
"email": "jane.doe@example.com",
"phoneNumbers": [{"type": "home", "number": "555-555-1234"}, {"type": "work", "number": "555-555-5678"}]
"isMarried": true,
"hobbies": ["reading", "traveling", "cooking"]
}</t>
  </si>
  <si>
    <t>{"name": "Jane Doe", "email": "jane.doe@example.com", "address": { "street": "123 Main St", "city": "Anytown", "state": "CA", "zip": "12345" }, "phoneNumbers": [{ "type": "home", "number": "555-555-1234" }, { "type": "work", "number": "555-555-5678" }], "isMarried": true, "hobbies": ["reading", "traveling", "cooking"]}</t>
  </si>
  <si>
    <t>Difficult to keep track of JSONTalk voice format</t>
  </si>
  <si>
    <t xml:space="preserve">{name: {name: 'Jane Doe', email: 'jane.doe@example.com', address : { street: '123 Main St', city: 'Anytown', state : 'CA', zip: '12345'}, phoneNumbers: [{type: 'home', number: '555-555-1234}, {type: "work", number: "555-555-5678"}], age: 35, isMarried: true, hobbies : ['reading', 'traveling', 'cooking]}
</t>
  </si>
  <si>
    <t>I wish I could've at least hit tabs in the text boxes. Also you said keys and values are separated by commas in your recap on JSON, when you meant to say colon. It was also unclear to me if I should have braces around everything or not, but that's because I have basically 0 knowledge about JSON.</t>
  </si>
  <si>
    <t>name = { name = "Jane Doe",
               email = "jane.doe@example.com",
               address = { street = "123 Main St",
                                  city = "Anytown",
                                  state = "CA",
                                  zip = "12345"},
               phoneNumbers = [ { type = "home", number = "555-555-1234"},
                                              { type = "work", number = "555-555-5678"}],
               age = 35,
               isMarried = true,
               hobbies = [ "reading", "traveling", "cooking"]
}</t>
  </si>
  <si>
    <t xml:space="preserve">This is a Depth first approach. I personally think a breadth first approach will give a better overview of the whole structure. </t>
  </si>
  <si>
    <t>{ 
  'name' : 'Jane Doe',
  'email' : 'jane.doe@example.com',
  'address' : { 
      'street' :  '123 Main St', 
      'city' : 'Anytown', 
      'state' : 'CA',
      'zip' : '12345'
  },
  'phoneNumbers' : [ 
        { 
         'type' : 'home', 
         'number' : '555-555-1234'
        }, 
        { 
          'type' : 'work' , 
          'number' : '555-555-5678'
        } 
   ],
  'age' : 35, 
  'isMarried' : true,
  'hobbies': [ 'reading', 'traveling', 'cooking']
}</t>
  </si>
  <si>
    <t xml:space="preserve">For b.json I could not figure out how I get the contents of array hobbies to be read out. I was unsure how to make use of the depth argument. </t>
  </si>
  <si>
    <t>{
  "isMarried" : true,
  "name" : "Jane Doe",
  "email" : "jane.doe@example.com",
  "phoneNumbers" : [
     {"type" : "home", 
     "number" : "555-555-1234"}, 
     {"type" : "work",
     "number" : "555-555-5678"}
     ],
  "hobbies": [
    {"reading",
     "traveling", 
     "cooking"
    ],
  "age" : 35,
  "address" : [
    {"street" : "123 Main St",
     "city" : "Anytown",
     "state" : "CA",
     "zip" : 12345}]
}</t>
  </si>
  <si>
    <t>idk if you were measuring timing information but if you were, i feel i should tell you i was called away from my computer during the audio task. so it didn't take me quite as long as it will look like (although it did take a lot of mental energy)</t>
  </si>
  <si>
    <t>name: {
"name": "Jane Doe",
"email": "jane.doe@example.com",
"address": {
"street": "123 Main St",
"city": "Anytown",
"state": "CA",
"zip": "12345",
"phoneNumbers": [{"type": "home", "number": "555-555-1234"}, {"type": "work", "number": "555-555-5678"}],
"age": 35,
"isMarried": true,
"hobbies": ["reading", "traveling", "cooking"]
}</t>
  </si>
  <si>
    <t xml:space="preserve">{
    "name": 'name' { 
    "name": 'Jane Doe', 
    "email": 'jane.doe@example.com, 
    "address": {
       "street": '123 Main St',
       "city": 'Anytown', 
       "State": 'CA',
       "Zip": '12345',
       },
   "Phone Numbers": [
      {"type":'home', "number: '55...'}, {"type": 'work', "number: '55...' }, 
   "age": '35',
   "isMarried": true,
   "hobbies": [{'reading', 'traveling', 'cooking'}]
}
</t>
  </si>
  <si>
    <t>In the first question there were 2 objects store and I was not sure which one was at depth 1 so I presumed it was the first one.</t>
  </si>
  <si>
    <t>'name' : { 'name' : 'Jane Doe',
               'email' : 'jane.doe@example.com',
               'address' : { 'street' : '123 Main St',
                                  'city' : 'Anytown',
                                  'state' : 'CA',
                                  'zip' : '12345',},
               'phoneNumbers' : [{'type' : 'home', 'number' : '555-555-1234'},
                                             {'type' : 'work', 'number' : '555-555-5678'}],
               'age' : 35
               'isMarried' : True
               'hobbies' : [ 'reading', traveling', cooking']
               }</t>
  </si>
  <si>
    <t xml:space="preserve">{
  "name":"Jane Doe",
  "email":"jane.doe@example.com",
  "address":{
    "street":"123 Main St",
    "city":"Anytown",
    "state":"CA",
    "zip":"12345"
  },
  "phoneNumbers":[{"type":"home", "number":"555-555-1234"}, {"type":"work", "number":"555-555-5678"}],
  "age":35,
  "isMarried":true,
  "hobbies":['reading', 'traveling', 'cooking']
} 
</t>
  </si>
  <si>
    <t xml:space="preserve">
name : {
name : "Jane Doe",
email : "jane.doe@example.com",
address : {
    street : "123 Main St",
    city : "Anytown",
    state : "CA",
    zip : "12345"
   },
phoneNumbers : [ { type : "home",
                               number : "555-555-1234",
                               },
                               {type : "work",
                                number : "555-555-5678",
                               }]
age : 35,
isMarried : true,
hobbies : ["reading", "traveling", "cooking"]
}
}</t>
  </si>
  <si>
    <t xml:space="preserve">{
  "name": "Jane Doe",
  "email": "jane.doe@example.com",
  "address": {
    "street": "123 Main St",
    "city": "Anytown",
    "state": "CA",
    "zip": "12345"
  },
  "phoneNumbers": [
    {
      "type": "home",
      "number": "555-555-1234"
    },
    {
      "type": "work",
      "number": "555-555-5678"
    }
  ],
  "age": 35,
  "isMarried": true,
  "hobbies": [
    "reading",
    "traveling",
    "cooking"
  ]
}
</t>
  </si>
  <si>
    <t>{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</si>
  <si>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</si>
  <si>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
"type": "home"
"number": "555-555-1234"
}
{
"type": "work"
"number": "555-555-5678"
}
]
"age": 35
"isMarried": true
"hobbies": [
"reading"
"traveling"
"cooking"
]
}{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</si>
  <si>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
},
"phoneNumbers": {
"home": "555-555-1234",
"work": "555-555-5678"
},
"age": 35,
"isMarried": true,
"hobbies": [
"reading",
"traveling",
"cooking"
]
}</t>
  </si>
  <si>
    <t>1B_Page Submit</t>
  </si>
  <si>
    <t>2B_Page Submit</t>
  </si>
  <si>
    <t>3B_Page Submit</t>
  </si>
  <si>
    <t>1.1B</t>
  </si>
  <si>
    <t>1.2B</t>
  </si>
  <si>
    <t>2B</t>
  </si>
  <si>
    <t>3.1B</t>
  </si>
  <si>
    <t>3.2B</t>
  </si>
  <si>
    <t>Comments</t>
  </si>
  <si>
    <t>1A_Page Submit</t>
  </si>
  <si>
    <t>2A_Page Submit</t>
  </si>
  <si>
    <t>3A_Page Submit</t>
  </si>
  <si>
    <t>1.1A</t>
  </si>
  <si>
    <t>1.2A</t>
  </si>
  <si>
    <t>2A</t>
  </si>
  <si>
    <t>3.1A</t>
  </si>
  <si>
    <t>3.2A</t>
  </si>
  <si>
    <t>AVERAGE TIMES</t>
  </si>
  <si>
    <t>Differences</t>
  </si>
  <si>
    <t>1 missing property, 3 unequal values</t>
  </si>
  <si>
    <t>1 incorrect type</t>
  </si>
  <si>
    <t>0</t>
  </si>
  <si>
    <t>6 missing properties, 1 incorrect type</t>
  </si>
  <si>
    <t>6 missing properties 1 incorrect type</t>
  </si>
  <si>
    <t>3 unequal values</t>
  </si>
  <si>
    <t>4 missing properties,</t>
  </si>
  <si>
    <t>name': {
    'name': 'Jane Doe',
    'email': 'jane.doe@example.com',
    'address': {
        'street': '123 Main St',
        'city': 'Anytown',
        'state': 'CA',
        'zip': '12345'
    },
    'phoneNumbers': [
        {
            'type': 'home',
            'number': '555-555-1234'
        },
        {
            'type': 'work',
            'number': '555-555-5678'
        },
    ],
    'age': '35',
    'isMarried': true,
    'hobbies': [
        'reading',
        'traveling',
        'cooking'
    ]
}</t>
  </si>
  <si>
    <t>{
"name": "Jane Doe",
"email": "jane.doe@example.com",
"address": {
"street": "123 Main St",
"city": "Anytown",
"state": "CA",
"zip": "12345"+O34
},
"phoneNumbers": [
{
"type": "home",
"number": "555-555-1234"
},
{
"type": "work",
"number": "555-555-5678"
}
],
"age": 35,
"isMarried": true,
"hobbies": [
"reading",
"traveling",
"cooking"
]
}</t>
  </si>
  <si>
    <t>1 missing property</t>
  </si>
  <si>
    <t>name' : { 'name' : 'Jane Doe',
               'email' : 'jane.doe@example.com',
               'address' : { 'street' : '123 Main St',
                                  'city' : 'Anytown',
                                  'state' : 'CA',
                                  'zip' : '12345',},
               'phoneNumbers' : [{'type' : 'home', 'number' : '555-555-1234'},
                                             {'type' : 'work', 'number' : '555-555-5678'}],
               'age' : 35
               'isMarried' : True
               'hobbies' : [ 'reading', traveling', cooking']
               }</t>
  </si>
  <si>
    <t>% ACCURACY</t>
  </si>
  <si>
    <t>Task</t>
  </si>
  <si>
    <t>Group A Percentage accuracy (With tool)</t>
  </si>
  <si>
    <t>Group A Average timing</t>
  </si>
  <si>
    <t>Group B Percentage accuracy (Without tool)</t>
  </si>
  <si>
    <t>Group B Average timing</t>
  </si>
  <si>
    <t>Missing properties</t>
  </si>
  <si>
    <t>Unequal values</t>
  </si>
  <si>
    <t>Incorrect type</t>
  </si>
  <si>
    <t>Incorrect  type</t>
  </si>
  <si>
    <t>Calculations</t>
  </si>
  <si>
    <t>1A mean:</t>
  </si>
  <si>
    <t>1A std dev:</t>
  </si>
  <si>
    <t xml:space="preserve">1B mean: </t>
  </si>
  <si>
    <t>1B std dev:</t>
  </si>
  <si>
    <t>2A mean:</t>
  </si>
  <si>
    <t>2A std dev:</t>
  </si>
  <si>
    <t>2B mean:</t>
  </si>
  <si>
    <t>2B std dev:</t>
  </si>
  <si>
    <t>3A mean:</t>
  </si>
  <si>
    <t>3B std dev:</t>
  </si>
  <si>
    <t>3A std dev:</t>
  </si>
  <si>
    <t>3B mean:</t>
  </si>
  <si>
    <t>2A distribution</t>
  </si>
  <si>
    <t>2B distribution</t>
  </si>
  <si>
    <t>3A distribution</t>
  </si>
  <si>
    <t>3B Distribution</t>
  </si>
  <si>
    <t>Log-transformed data</t>
  </si>
  <si>
    <t>|CORRECT|</t>
  </si>
  <si>
    <t>|INCORRECT|</t>
  </si>
  <si>
    <t>|UNSURE|</t>
  </si>
  <si>
    <t>1A distribution</t>
  </si>
  <si>
    <t>Number of mistakes</t>
  </si>
  <si>
    <t>Number of participants to make mistakes</t>
  </si>
  <si>
    <t>Mistakes made by group A</t>
  </si>
  <si>
    <t>Mistakes made by group B</t>
  </si>
  <si>
    <t xml:space="preserve">question1a = [282.1113, 316.0037] </t>
  </si>
  <si>
    <t>question1b = [316.0572, 181.1693]</t>
  </si>
  <si>
    <t>question2a = [383.4785, 365.5438]</t>
  </si>
  <si>
    <t>question2b = [468.9875, 242.9914]</t>
  </si>
  <si>
    <t>question3a = [593.7216, 1888.208]</t>
  </si>
  <si>
    <t>question3b = [1272.307, 4923.837]</t>
  </si>
  <si>
    <t>3a cleaned mean:</t>
  </si>
  <si>
    <t>3a cleaned std div:</t>
  </si>
  <si>
    <t>3b cleaned mean:</t>
  </si>
  <si>
    <t>3b cleaned std div:</t>
  </si>
  <si>
    <t>question3a2 = [161.8867, 153.2657]</t>
  </si>
  <si>
    <t>question3b2 = [171.778, 148.5195]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</si>
</sst>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indexed="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s>
  <fills count="7">
    <fill>
      <patternFill patternType="none"/>
    </fill>
    <fill>
      <patternFill patternType="gray125"/>
    </fill>
    <fill>
      <patternFill patternType="none">
        <fgColor indexed="22"/>
      </patternFill>
    </fill>
    <fill>
      <patternFill patternType="solid">
        <fgColor indexed="22"/>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cellStyleXfs>
  <cellXfs count="21">
    <xf numFmtId="0" fontId="0" fillId="0" borderId="0" xfId="0"/>
    <xf numFmtId="49" fontId="0" fillId="0" borderId="0" xfId="0" applyNumberFormat="1" applyAlignment="1">
      <alignment wrapText="1"/>
    </xf>
    <xf numFmtId="0" fontId="0" fillId="3" borderId="0" xfId="0" applyFill="1"/>
    <xf numFmtId="49" fontId="0" fillId="0" borderId="0" xfId="0" applyNumberFormat="1"/>
    <xf numFmtId="0" fontId="0" fillId="0" borderId="0" xfId="0" applyAlignment="1">
      <alignment wrapText="1"/>
    </xf>
    <xf numFmtId="0" fontId="1" fillId="4" borderId="0" xfId="1" applyNumberFormat="1" applyAlignment="1"/>
    <xf numFmtId="0" fontId="2" fillId="5" borderId="0" xfId="2" applyNumberFormat="1" applyAlignment="1"/>
    <xf numFmtId="49" fontId="1" fillId="4" borderId="0" xfId="1" applyNumberFormat="1" applyAlignment="1"/>
    <xf numFmtId="49" fontId="2" fillId="5" borderId="0" xfId="2" applyNumberFormat="1" applyAlignment="1"/>
    <xf numFmtId="49" fontId="3" fillId="6" borderId="0" xfId="3" applyNumberFormat="1" applyAlignment="1"/>
    <xf numFmtId="0" fontId="0" fillId="2" borderId="0" xfId="0" applyFill="1"/>
    <xf numFmtId="164" fontId="0" fillId="0" borderId="0" xfId="0" applyNumberFormat="1"/>
    <xf numFmtId="2" fontId="0" fillId="0" borderId="0" xfId="0" applyNumberFormat="1"/>
    <xf numFmtId="49" fontId="0" fillId="0" borderId="0" xfId="0" quotePrefix="1" applyNumberFormat="1"/>
    <xf numFmtId="0" fontId="0" fillId="0" borderId="0" xfId="0" quotePrefix="1"/>
    <xf numFmtId="0" fontId="1" fillId="4" borderId="0" xfId="1"/>
    <xf numFmtId="0" fontId="2" fillId="5" borderId="0" xfId="2"/>
    <xf numFmtId="0" fontId="3" fillId="6" borderId="0" xfId="3"/>
    <xf numFmtId="0" fontId="0" fillId="0" borderId="0" xfId="0" applyAlignment="1">
      <alignment horizontal="center"/>
    </xf>
    <xf numFmtId="0" fontId="0" fillId="0" borderId="0" xfId="0" applyAlignment="1">
      <alignment horizontal="right"/>
    </xf>
    <xf numFmtId="0" fontId="0" fillId="0" borderId="0" xfId="0"/>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Timing</a:t>
            </a:r>
            <a:r>
              <a:rPr lang="en-US" baseline="0"/>
              <a:t> distribution for task 1A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timings'!$B$1</c:f>
              <c:strCache>
                <c:ptCount val="1"/>
                <c:pt idx="0">
                  <c:v>1A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timings'!$B$2:$B$19</c:f>
              <c:numCache>
                <c:formatCode>General</c:formatCode>
                <c:ptCount val="18"/>
                <c:pt idx="0">
                  <c:v>8.7154149698160928E-4</c:v>
                </c:pt>
                <c:pt idx="1">
                  <c:v>8.9523543895472953E-4</c:v>
                </c:pt>
                <c:pt idx="2">
                  <c:v>9.1047673228085706E-4</c:v>
                </c:pt>
                <c:pt idx="3">
                  <c:v>9.3275770897646953E-4</c:v>
                </c:pt>
                <c:pt idx="4">
                  <c:v>9.6892852615367768E-4</c:v>
                </c:pt>
                <c:pt idx="5">
                  <c:v>9.868377021787474E-4</c:v>
                </c:pt>
                <c:pt idx="6">
                  <c:v>9.9610493116435595E-4</c:v>
                </c:pt>
                <c:pt idx="7">
                  <c:v>1.1202352672102138E-3</c:v>
                </c:pt>
                <c:pt idx="8">
                  <c:v>1.2489372409470621E-3</c:v>
                </c:pt>
                <c:pt idx="9">
                  <c:v>1.1445116960124154E-3</c:v>
                </c:pt>
                <c:pt idx="10">
                  <c:v>1.1686796630012806E-3</c:v>
                </c:pt>
                <c:pt idx="11">
                  <c:v>1.2623383537405349E-3</c:v>
                </c:pt>
                <c:pt idx="12">
                  <c:v>1.1144265069107592E-3</c:v>
                </c:pt>
                <c:pt idx="13">
                  <c:v>1.0137639590625633E-3</c:v>
                </c:pt>
                <c:pt idx="14">
                  <c:v>8.6321240365447088E-4</c:v>
                </c:pt>
                <c:pt idx="15">
                  <c:v>8.3123132418719378E-4</c:v>
                </c:pt>
                <c:pt idx="16">
                  <c:v>4.1580659434817312E-4</c:v>
                </c:pt>
                <c:pt idx="17">
                  <c:v>2.9384134893323134E-5</c:v>
                </c:pt>
              </c:numCache>
            </c:numRef>
          </c:yVal>
          <c:smooth val="1"/>
          <c:extLst>
            <c:ext xmlns:c16="http://schemas.microsoft.com/office/drawing/2014/chart" uri="{C3380CC4-5D6E-409C-BE32-E72D297353CC}">
              <c16:uniqueId val="{00000000-37D9-45F3-B4A1-A9EDFCE99B79}"/>
            </c:ext>
          </c:extLst>
        </c:ser>
        <c:dLbls>
          <c:showLegendKey val="0"/>
          <c:showVal val="0"/>
          <c:showCatName val="0"/>
          <c:showSerName val="0"/>
          <c:showPercent val="0"/>
          <c:showBubbleSize val="0"/>
        </c:dLbls>
        <c:axId val="12696704"/>
        <c:axId val="12700448"/>
      </c:scatterChart>
      <c:valAx>
        <c:axId val="12696704"/>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448"/>
        <c:crosses val="autoZero"/>
        <c:crossBetween val="midCat"/>
      </c:valAx>
      <c:valAx>
        <c:axId val="12700448"/>
        <c:scaling>
          <c:orientation val="minMax"/>
          <c:max val="2.5000000000000005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Timing</a:t>
            </a:r>
            <a:r>
              <a:rPr lang="en-GB" baseline="0"/>
              <a:t> distribution for task 1B</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timings'!$F$2:$F$23</c:f>
              <c:numCache>
                <c:formatCode>General</c:formatCode>
                <c:ptCount val="22"/>
                <c:pt idx="0">
                  <c:v>5.2467854274825486E-4</c:v>
                </c:pt>
                <c:pt idx="1">
                  <c:v>1.1751501231975321E-3</c:v>
                </c:pt>
                <c:pt idx="2">
                  <c:v>1.3165212511908678E-3</c:v>
                </c:pt>
                <c:pt idx="3">
                  <c:v>1.4709878618768468E-3</c:v>
                </c:pt>
                <c:pt idx="4">
                  <c:v>1.6564677260298168E-3</c:v>
                </c:pt>
                <c:pt idx="5">
                  <c:v>1.6600110850820077E-3</c:v>
                </c:pt>
                <c:pt idx="6">
                  <c:v>1.9908153702042821E-3</c:v>
                </c:pt>
                <c:pt idx="7">
                  <c:v>2.0108070706012135E-3</c:v>
                </c:pt>
                <c:pt idx="8">
                  <c:v>2.0665435855385548E-3</c:v>
                </c:pt>
                <c:pt idx="9">
                  <c:v>2.0707857377407026E-3</c:v>
                </c:pt>
                <c:pt idx="10">
                  <c:v>2.1325588567420485E-3</c:v>
                </c:pt>
                <c:pt idx="11">
                  <c:v>2.1805610005981302E-3</c:v>
                </c:pt>
                <c:pt idx="12">
                  <c:v>2.1810969536367204E-3</c:v>
                </c:pt>
                <c:pt idx="13">
                  <c:v>2.1981926652489985E-3</c:v>
                </c:pt>
                <c:pt idx="14">
                  <c:v>2.1980787021083086E-3</c:v>
                </c:pt>
                <c:pt idx="15">
                  <c:v>2.1080913574889697E-3</c:v>
                </c:pt>
                <c:pt idx="16">
                  <c:v>1.7962759336767554E-3</c:v>
                </c:pt>
                <c:pt idx="17">
                  <c:v>1.5210537672829063E-3</c:v>
                </c:pt>
                <c:pt idx="18">
                  <c:v>1.0219519172404944E-3</c:v>
                </c:pt>
                <c:pt idx="19">
                  <c:v>8.7493008311019212E-4</c:v>
                </c:pt>
                <c:pt idx="20">
                  <c:v>8.5568572094294002E-4</c:v>
                </c:pt>
                <c:pt idx="21">
                  <c:v>7.8993571536024963E-5</c:v>
                </c:pt>
              </c:numCache>
            </c:numRef>
          </c:yVal>
          <c:smooth val="1"/>
          <c:extLst>
            <c:ext xmlns:c16="http://schemas.microsoft.com/office/drawing/2014/chart" uri="{C3380CC4-5D6E-409C-BE32-E72D297353CC}">
              <c16:uniqueId val="{00000000-B4F5-4DA6-B67C-D6795EC386C1}"/>
            </c:ext>
          </c:extLst>
        </c:ser>
        <c:dLbls>
          <c:showLegendKey val="0"/>
          <c:showVal val="0"/>
          <c:showCatName val="0"/>
          <c:showSerName val="0"/>
          <c:showPercent val="0"/>
          <c:showBubbleSize val="0"/>
        </c:dLbls>
        <c:axId val="1744423008"/>
        <c:axId val="1744428832"/>
      </c:scatterChart>
      <c:valAx>
        <c:axId val="17444230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28832"/>
        <c:crosses val="autoZero"/>
        <c:crossBetween val="midCat"/>
      </c:valAx>
      <c:valAx>
        <c:axId val="17444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42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timings'!$H$1</c:f>
              <c:strCache>
                <c:ptCount val="1"/>
                <c:pt idx="0">
                  <c:v>2A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timings'!$H$2:$H$20</c:f>
              <c:numCache>
                <c:formatCode>General</c:formatCode>
                <c:ptCount val="19"/>
                <c:pt idx="0">
                  <c:v>8.232578759916826E-4</c:v>
                </c:pt>
                <c:pt idx="1">
                  <c:v>8.6020550050362472E-4</c:v>
                </c:pt>
                <c:pt idx="2">
                  <c:v>8.8213493249615475E-4</c:v>
                </c:pt>
                <c:pt idx="3">
                  <c:v>9.1225708479151179E-4</c:v>
                </c:pt>
                <c:pt idx="4">
                  <c:v>9.127141371920532E-4</c:v>
                </c:pt>
                <c:pt idx="5">
                  <c:v>9.3113145935459773E-4</c:v>
                </c:pt>
                <c:pt idx="6">
                  <c:v>9.5514912174636004E-4</c:v>
                </c:pt>
                <c:pt idx="7">
                  <c:v>9.6973469814673051E-4</c:v>
                </c:pt>
                <c:pt idx="8">
                  <c:v>9.8080893026816058E-4</c:v>
                </c:pt>
                <c:pt idx="9">
                  <c:v>9.8143074081475366E-4</c:v>
                </c:pt>
                <c:pt idx="10">
                  <c:v>9.8444082392108159E-4</c:v>
                </c:pt>
                <c:pt idx="11">
                  <c:v>1.0448782343201626E-3</c:v>
                </c:pt>
                <c:pt idx="12">
                  <c:v>1.0890327810777784E-3</c:v>
                </c:pt>
                <c:pt idx="13">
                  <c:v>1.0902201349308469E-3</c:v>
                </c:pt>
                <c:pt idx="14">
                  <c:v>1.0857003810588472E-3</c:v>
                </c:pt>
                <c:pt idx="15">
                  <c:v>8.6885065759052522E-4</c:v>
                </c:pt>
                <c:pt idx="16">
                  <c:v>7.2718828642869048E-4</c:v>
                </c:pt>
                <c:pt idx="17">
                  <c:v>1.8152886152155603E-4</c:v>
                </c:pt>
                <c:pt idx="18">
                  <c:v>9.8953139574371974E-6</c:v>
                </c:pt>
              </c:numCache>
            </c:numRef>
          </c:yVal>
          <c:smooth val="1"/>
          <c:extLst>
            <c:ext xmlns:c16="http://schemas.microsoft.com/office/drawing/2014/chart" uri="{C3380CC4-5D6E-409C-BE32-E72D297353CC}">
              <c16:uniqueId val="{00000000-3C0E-4E48-B987-F1EBFF5DB232}"/>
            </c:ext>
          </c:extLst>
        </c:ser>
        <c:dLbls>
          <c:showLegendKey val="0"/>
          <c:showVal val="0"/>
          <c:showCatName val="0"/>
          <c:showSerName val="0"/>
          <c:showPercent val="0"/>
          <c:showBubbleSize val="0"/>
        </c:dLbls>
        <c:axId val="130108432"/>
        <c:axId val="130110096"/>
      </c:scatterChart>
      <c:valAx>
        <c:axId val="130108432"/>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0096"/>
        <c:crosses val="autoZero"/>
        <c:crossBetween val="midCat"/>
      </c:valAx>
      <c:valAx>
        <c:axId val="130110096"/>
        <c:scaling>
          <c:orientation val="minMax"/>
          <c:max val="1.8000000000000004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timings'!$J$1</c:f>
              <c:strCache>
                <c:ptCount val="1"/>
                <c:pt idx="0">
                  <c:v>2B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timings'!$J$2:$J$23</c:f>
              <c:numCache>
                <c:formatCode>General</c:formatCode>
                <c:ptCount val="22"/>
                <c:pt idx="0">
                  <c:v>8.0529634103762354E-4</c:v>
                </c:pt>
                <c:pt idx="1">
                  <c:v>8.92960257376703E-4</c:v>
                </c:pt>
                <c:pt idx="2">
                  <c:v>9.6090562038360632E-4</c:v>
                </c:pt>
                <c:pt idx="3">
                  <c:v>1.028522568351976E-3</c:v>
                </c:pt>
                <c:pt idx="4">
                  <c:v>1.2446158068651991E-3</c:v>
                </c:pt>
                <c:pt idx="5">
                  <c:v>1.2595611191381789E-3</c:v>
                </c:pt>
                <c:pt idx="6">
                  <c:v>1.3548669867216039E-3</c:v>
                </c:pt>
                <c:pt idx="7">
                  <c:v>1.3826301580165924E-3</c:v>
                </c:pt>
                <c:pt idx="8">
                  <c:v>1.4926616802830308E-3</c:v>
                </c:pt>
                <c:pt idx="9">
                  <c:v>1.5940685691795675E-3</c:v>
                </c:pt>
                <c:pt idx="10">
                  <c:v>1.6106258976513077E-3</c:v>
                </c:pt>
                <c:pt idx="11">
                  <c:v>1.6200286175954532E-3</c:v>
                </c:pt>
                <c:pt idx="12">
                  <c:v>1.6414347282378554E-3</c:v>
                </c:pt>
                <c:pt idx="13">
                  <c:v>1.6241086906178079E-3</c:v>
                </c:pt>
                <c:pt idx="14">
                  <c:v>1.6204644456494709E-3</c:v>
                </c:pt>
                <c:pt idx="15">
                  <c:v>1.5049199826587024E-3</c:v>
                </c:pt>
                <c:pt idx="16">
                  <c:v>1.4514673438174089E-3</c:v>
                </c:pt>
                <c:pt idx="17">
                  <c:v>1.3993172594403188E-3</c:v>
                </c:pt>
                <c:pt idx="18">
                  <c:v>1.3028199398969981E-3</c:v>
                </c:pt>
                <c:pt idx="19">
                  <c:v>1.0625738194562251E-3</c:v>
                </c:pt>
                <c:pt idx="20">
                  <c:v>5.3707410951425326E-4</c:v>
                </c:pt>
                <c:pt idx="21">
                  <c:v>1.1814401427897109E-5</c:v>
                </c:pt>
              </c:numCache>
            </c:numRef>
          </c:yVal>
          <c:smooth val="1"/>
          <c:extLst>
            <c:ext xmlns:c16="http://schemas.microsoft.com/office/drawing/2014/chart" uri="{C3380CC4-5D6E-409C-BE32-E72D297353CC}">
              <c16:uniqueId val="{00000000-BA2A-4BF1-8008-847257227D97}"/>
            </c:ext>
          </c:extLst>
        </c:ser>
        <c:dLbls>
          <c:showLegendKey val="0"/>
          <c:showVal val="0"/>
          <c:showCatName val="0"/>
          <c:showSerName val="0"/>
          <c:showPercent val="0"/>
          <c:showBubbleSize val="0"/>
        </c:dLbls>
        <c:axId val="188721984"/>
        <c:axId val="188736544"/>
      </c:scatterChart>
      <c:valAx>
        <c:axId val="188721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36544"/>
        <c:crosses val="autoZero"/>
        <c:crossBetween val="midCat"/>
      </c:valAx>
      <c:valAx>
        <c:axId val="1887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1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timings'!$L$1</c:f>
              <c:strCache>
                <c:ptCount val="1"/>
                <c:pt idx="0">
                  <c:v>3A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timings'!$L$2:$L$20</c:f>
              <c:numCache>
                <c:formatCode>General</c:formatCode>
                <c:ptCount val="19"/>
                <c:pt idx="0">
                  <c:v>2.0136253806363939E-4</c:v>
                </c:pt>
                <c:pt idx="1">
                  <c:v>2.0150282064802653E-4</c:v>
                </c:pt>
                <c:pt idx="2">
                  <c:v>2.0169566045056983E-4</c:v>
                </c:pt>
                <c:pt idx="3">
                  <c:v>2.0323833936010697E-4</c:v>
                </c:pt>
                <c:pt idx="4">
                  <c:v>2.0328532461639623E-4</c:v>
                </c:pt>
                <c:pt idx="5">
                  <c:v>2.0390649187078722E-4</c:v>
                </c:pt>
                <c:pt idx="6">
                  <c:v>2.040817772952938E-4</c:v>
                </c:pt>
                <c:pt idx="7">
                  <c:v>2.0418009857525079E-4</c:v>
                </c:pt>
                <c:pt idx="8">
                  <c:v>2.04245749883189E-4</c:v>
                </c:pt>
                <c:pt idx="9">
                  <c:v>2.0444288399356522E-4</c:v>
                </c:pt>
                <c:pt idx="10">
                  <c:v>2.0473478749313234E-4</c:v>
                </c:pt>
                <c:pt idx="11">
                  <c:v>2.0563963996359733E-4</c:v>
                </c:pt>
                <c:pt idx="12">
                  <c:v>2.0599806895741648E-4</c:v>
                </c:pt>
                <c:pt idx="13">
                  <c:v>2.073538736668505E-4</c:v>
                </c:pt>
                <c:pt idx="14">
                  <c:v>2.081557407359861E-4</c:v>
                </c:pt>
                <c:pt idx="15">
                  <c:v>2.0838733455521942E-4</c:v>
                </c:pt>
                <c:pt idx="16">
                  <c:v>2.1023903637250565E-4</c:v>
                </c:pt>
                <c:pt idx="17">
                  <c:v>2.1126814782728356E-4</c:v>
                </c:pt>
                <c:pt idx="18">
                  <c:v>4.4153976190112123E-8</c:v>
                </c:pt>
              </c:numCache>
            </c:numRef>
          </c:yVal>
          <c:smooth val="1"/>
          <c:extLst>
            <c:ext xmlns:c16="http://schemas.microsoft.com/office/drawing/2014/chart" uri="{C3380CC4-5D6E-409C-BE32-E72D297353CC}">
              <c16:uniqueId val="{00000000-51A2-45E0-BCFA-5A4A3A111D73}"/>
            </c:ext>
          </c:extLst>
        </c:ser>
        <c:dLbls>
          <c:showLegendKey val="0"/>
          <c:showVal val="0"/>
          <c:showCatName val="0"/>
          <c:showSerName val="0"/>
          <c:showPercent val="0"/>
          <c:showBubbleSize val="0"/>
        </c:dLbls>
        <c:axId val="1740411280"/>
        <c:axId val="1740411696"/>
      </c:scatterChart>
      <c:valAx>
        <c:axId val="1740411280"/>
        <c:scaling>
          <c:orientation val="minMax"/>
          <c:max val="25"/>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11696"/>
        <c:crosses val="autoZero"/>
        <c:crossBetween val="midCat"/>
      </c:valAx>
      <c:valAx>
        <c:axId val="17404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11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'Task timings'!$N$1</c:f>
              <c:strCache>
                <c:ptCount val="1"/>
                <c:pt idx="0">
                  <c:v>3B Distribution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'Task timings'!$N$2:$N$21</c:f>
              <c:numCache>
                <c:formatCode>General</c:formatCode>
                <c:ptCount val="20"/>
                <c:pt idx="0">
                  <c:v>7.8400668733002088E-5</c:v>
                </c:pt>
                <c:pt idx="1">
                  <c:v>7.8607323791260136E-5</c:v>
                </c:pt>
                <c:pt idx="2">
                  <c:v>7.8629364853573415E-5</c:v>
                </c:pt>
                <c:pt idx="3">
                  <c:v>7.8679235626725579E-5</c:v>
                </c:pt>
                <c:pt idx="4">
                  <c:v>7.8693295783294315E-5</c:v>
                </c:pt>
                <c:pt idx="5">
                  <c:v>7.8696494929404799E-5</c:v>
                </c:pt>
                <c:pt idx="6">
                  <c:v>7.876557991346898E-5</c:v>
                </c:pt>
                <c:pt idx="7">
                  <c:v>7.8821608295000413E-5</c:v>
                </c:pt>
                <c:pt idx="8">
                  <c:v>7.8899186251373622E-5</c:v>
                </c:pt>
                <c:pt idx="9">
                  <c:v>7.8902807599627958E-5</c:v>
                </c:pt>
                <c:pt idx="10">
                  <c:v>7.8911978717145675E-5</c:v>
                </c:pt>
                <c:pt idx="11">
                  <c:v>7.8995331707027052E-5</c:v>
                </c:pt>
                <c:pt idx="12">
                  <c:v>7.9034919969395316E-5</c:v>
                </c:pt>
                <c:pt idx="13">
                  <c:v>7.90717718344364E-5</c:v>
                </c:pt>
                <c:pt idx="14">
                  <c:v>7.9121455569393208E-5</c:v>
                </c:pt>
                <c:pt idx="15">
                  <c:v>7.9226433462008071E-5</c:v>
                </c:pt>
                <c:pt idx="16">
                  <c:v>7.9305144300329065E-5</c:v>
                </c:pt>
                <c:pt idx="17">
                  <c:v>7.9606873547659213E-5</c:v>
                </c:pt>
                <c:pt idx="18">
                  <c:v>8.046080596059847E-5</c:v>
                </c:pt>
                <c:pt idx="19">
                  <c:v>9.8282700184188626E-9</c:v>
                </c:pt>
              </c:numCache>
            </c:numRef>
          </c:yVal>
          <c:smooth val="1"/>
          <c:extLst>
            <c:ext xmlns:c16="http://schemas.microsoft.com/office/drawing/2014/chart" uri="{C3380CC4-5D6E-409C-BE32-E72D297353CC}">
              <c16:uniqueId val="{00000000-10DE-4CF1-BE21-742133214F76}"/>
            </c:ext>
          </c:extLst>
        </c:ser>
        <c:dLbls>
          <c:showLegendKey val="0"/>
          <c:showVal val="0"/>
          <c:showCatName val="0"/>
          <c:showSerName val="0"/>
          <c:showPercent val="0"/>
          <c:showBubbleSize val="0"/>
        </c:dLbls>
        <c:axId val="1748924976"/>
        <c:axId val="1748918320"/>
      </c:scatterChart>
      <c:valAx>
        <c:axId val="1748924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18320"/>
        <c:crosses val="autoZero"/>
        <c:crossBetween val="midCat"/>
      </c:valAx>
      <c:valAx>
        <c:axId val="1748918320"/>
        <c:scaling>
          <c:orientation val="minMax"/>
          <c:max val="2.5000000000000011E-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2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Task accuracy for questions 1 and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of statistics'!$B$1</c:f>
              <c:strCache>
                <c:ptCount val="1"/>
                <c:pt idx="0">
                  <c:v>Group A Percentage accuracy (With tool)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of statistics'!$A$2:$A$5</c:f>
              <c:numCache>
                <c:formatCode>General</c:formatCode>
                <c:ptCount val="4"/>
                <c:pt idx="0">
                  <c:v>1.1000000000000001</c:v>
                </c:pt>
                <c:pt idx="1">
                  <c:v>1.2</c:v>
                </c:pt>
                <c:pt idx="2">
                  <c:v>3.1</c:v>
                </c:pt>
                <c:pt idx="3" formatCode="0.0">
                  <c:v>3.2</c:v>
                </c:pt>
              </c:numCache>
            </c:numRef>
          </c:cat>
          <c:val>
            <c:numRef>
              <c:f>'Tables of statistics'!$B$2:$B$5</c:f>
              <c:numCache>
                <c:formatCode>General</c:formatCode>
                <c:ptCount val="4"/>
                <c:pt idx="0">
                  <c:v>100</c:v>
                </c:pt>
                <c:pt idx="1">
                  <c:v>88.888888888888886</c:v>
                </c:pt>
                <c:pt idx="2">
                  <c:v>64.705882352941174</c:v>
                </c:pt>
                <c:pt idx="3">
                  <c:v>63.157894736842103</c:v>
                </c:pt>
              </c:numCache>
            </c:numRef>
          </c:val>
          <c:extLst>
            <c:ext xmlns:c16="http://schemas.microsoft.com/office/drawing/2014/chart" uri="{C3380CC4-5D6E-409C-BE32-E72D297353CC}">
              <c16:uniqueId val="{00000000-FE4D-4EDA-9AFF-0A3EBF4FC085}"/>
            </c:ext>
          </c:extLst>
        </c:ser>
        <c:ser>
          <c:idx val="1"/>
          <c:order val="1"/>
          <c:tx>
            <c:strRef>
              <c:f>'Tables of statistics'!$D$1</c:f>
              <c:strCache>
                <c:ptCount val="1"/>
                <c:pt idx="0">
                  <c:v>Group B Percentage accuracy (Without tool)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'Tables of statistics'!$A$2:$A$5</c:f>
              <c:numCache>
                <c:formatCode>General</c:formatCode>
                <c:ptCount val="4"/>
                <c:pt idx="0">
                  <c:v>1.1000000000000001</c:v>
                </c:pt>
                <c:pt idx="1">
                  <c:v>1.2</c:v>
                </c:pt>
                <c:pt idx="2">
                  <c:v>3.1</c:v>
                </c:pt>
                <c:pt idx="3" formatCode="0.0">
                  <c:v>3.2</c:v>
                </c:pt>
              </c:numCache>
            </c:numRef>
          </c:cat>
          <c:val>
            <c:numRef>
              <c:f>'Tables of statistics'!$D$2:$D$5</c:f>
              <c:numCache>
                <c:formatCode>General</c:formatCode>
                <c:ptCount val="4"/>
                <c:pt idx="0">
                  <c:v>36.363636363636367</c:v>
                </c:pt>
                <c:pt idx="1">
                  <c:v>81.818181818181827</c:v>
                </c:pt>
                <c:pt idx="2">
                  <c:v>60</c:v>
                </c:pt>
                <c:pt idx="3">
                  <c:v>65</c:v>
                </c:pt>
              </c:numCache>
            </c:numRef>
          </c:val>
          <c:extLst>
            <c:ext xmlns:c16="http://schemas.microsoft.com/office/drawing/2014/chart" uri="{C3380CC4-5D6E-409C-BE32-E72D297353CC}">
              <c16:uniqueId val="{00000001-FE4D-4EDA-9AFF-0A3EBF4FC085}"/>
            </c:ext>
          </c:extLst>
        </c:ser>
        <c:dLbls>
          <c:showLegendKey val="0"/>
          <c:showVal val="1"/>
          <c:showCatName val="0"/>
          <c:showSerName val="0"/>
          <c:showPercent val="0"/>
          <c:showBubbleSize val="0"/>
        </c:dLbls>
        <c:gapWidth val="182"/>
        <c:axId val="2077918863"/>
        <c:axId val="2077929263"/>
      </c:barChart>
      <c:catAx>
        <c:axId val="207791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29263"/>
        <c:crosses val="autoZero"/>
        <c:auto val="1"/>
        <c:lblAlgn val="ctr"/>
        <c:lblOffset val="100"/>
        <c:noMultiLvlLbl val="0"/>
      </c:catAx>
      <c:valAx>
        <c:axId val="207792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1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23</xdr:row>
      <xdr:rowOff>57150</xdr:rowOff>
    </xdr:from>
    <xdr:to>
      <xdr:col>5</xdr:col>
      <xdr:colOff>990600</xdr:colOff>
      <xdr:row>35</xdr:row>
      <xdr:rowOff>114300</xdr:rowOff>
    </xdr:to>
    <xdr:graphicFrame macro="">
      <xdr:nvGraphicFramePr>
        <xdr:cNvPr id="6" name="Chart 5">
          <a:extLst>
            <a:ext uri="{FF2B5EF4-FFF2-40B4-BE49-F238E27FC236}">
              <a16:creationId xmlns:a16="http://schemas.microsoft.com/office/drawing/2014/main" id="{2E1D3A24-4289-F5F6-00FE-F463CD5CB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36</xdr:row>
      <xdr:rowOff>76199</xdr:rowOff>
    </xdr:from>
    <xdr:to>
      <xdr:col>5</xdr:col>
      <xdr:colOff>962025</xdr:colOff>
      <xdr:row>51</xdr:row>
      <xdr:rowOff>9525</xdr:rowOff>
    </xdr:to>
    <xdr:graphicFrame macro="">
      <xdr:nvGraphicFramePr>
        <xdr:cNvPr id="7" name="Chart 6">
          <a:extLst>
            <a:ext uri="{FF2B5EF4-FFF2-40B4-BE49-F238E27FC236}">
              <a16:creationId xmlns:a16="http://schemas.microsoft.com/office/drawing/2014/main" id="{5D8435F3-9DDC-A21E-AC9F-DAE4F4C8E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66674</xdr:colOff>
      <xdr:row>23</xdr:row>
      <xdr:rowOff>57149</xdr:rowOff>
    </xdr:from>
    <xdr:to>
      <xdr:col>9</xdr:col>
      <xdr:colOff>971550</xdr:colOff>
      <xdr:row>35</xdr:row>
      <xdr:rowOff>123824</xdr:rowOff>
    </xdr:to>
    <xdr:graphicFrame macro="">
      <xdr:nvGraphicFramePr>
        <xdr:cNvPr id="8" name="Chart 7">
          <a:extLst>
            <a:ext uri="{FF2B5EF4-FFF2-40B4-BE49-F238E27FC236}">
              <a16:creationId xmlns:a16="http://schemas.microsoft.com/office/drawing/2014/main" id="{90209BCA-1402-E75D-CA8A-FF75DFB14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66674</xdr:colOff>
      <xdr:row>36</xdr:row>
      <xdr:rowOff>95249</xdr:rowOff>
    </xdr:from>
    <xdr:to>
      <xdr:col>9</xdr:col>
      <xdr:colOff>981075</xdr:colOff>
      <xdr:row>51</xdr:row>
      <xdr:rowOff>9524</xdr:rowOff>
    </xdr:to>
    <xdr:graphicFrame macro="">
      <xdr:nvGraphicFramePr>
        <xdr:cNvPr id="9" name="Chart 8">
          <a:extLst>
            <a:ext uri="{FF2B5EF4-FFF2-40B4-BE49-F238E27FC236}">
              <a16:creationId xmlns:a16="http://schemas.microsoft.com/office/drawing/2014/main" id="{2405A737-132E-0DA7-3652-BDCA9E698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xdr:colOff>
      <xdr:row>23</xdr:row>
      <xdr:rowOff>28574</xdr:rowOff>
    </xdr:from>
    <xdr:to>
      <xdr:col>13</xdr:col>
      <xdr:colOff>747712</xdr:colOff>
      <xdr:row>35</xdr:row>
      <xdr:rowOff>123825</xdr:rowOff>
    </xdr:to>
    <xdr:graphicFrame macro="">
      <xdr:nvGraphicFramePr>
        <xdr:cNvPr id="10" name="Chart 9">
          <a:extLst>
            <a:ext uri="{FF2B5EF4-FFF2-40B4-BE49-F238E27FC236}">
              <a16:creationId xmlns:a16="http://schemas.microsoft.com/office/drawing/2014/main" id="{D81F992E-E6FF-71A9-8078-821C6027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52387</xdr:colOff>
      <xdr:row>36</xdr:row>
      <xdr:rowOff>71437</xdr:rowOff>
    </xdr:from>
    <xdr:to>
      <xdr:col>13</xdr:col>
      <xdr:colOff>704850</xdr:colOff>
      <xdr:row>51</xdr:row>
      <xdr:rowOff>9525</xdr:rowOff>
    </xdr:to>
    <xdr:graphicFrame macro="">
      <xdr:nvGraphicFramePr>
        <xdr:cNvPr id="11" name="Chart 10">
          <a:extLst>
            <a:ext uri="{FF2B5EF4-FFF2-40B4-BE49-F238E27FC236}">
              <a16:creationId xmlns:a16="http://schemas.microsoft.com/office/drawing/2014/main" id="{4A080B2D-7974-DAAD-EEF4-25BA9F9A2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0</xdr:row>
      <xdr:rowOff>185736</xdr:rowOff>
    </xdr:from>
    <xdr:to>
      <xdr:col>19</xdr:col>
      <xdr:colOff>447675</xdr:colOff>
      <xdr:row>30</xdr:row>
      <xdr:rowOff>76200</xdr:rowOff>
    </xdr:to>
    <xdr:graphicFrame macro="">
      <xdr:nvGraphicFramePr>
        <xdr:cNvPr id="2" name="Chart 1">
          <a:extLst>
            <a:ext uri="{FF2B5EF4-FFF2-40B4-BE49-F238E27FC236}">
              <a16:creationId xmlns:a16="http://schemas.microsoft.com/office/drawing/2014/main" id="{7DA06ACE-13A2-1306-854C-719EA6F9F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43"/>
  <sheetViews>
    <sheetView tabSelected="1" workbookViewId="0">
      <selection activeCell="A5" sqref="A5"/>
    </sheetView>
  </sheetViews>
  <sheetFormatPr defaultRowHeight="14.4" x14ac:dyDescent="0.3"/>
  <sheetData>
    <row r="1" spans="1:5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row>
    <row r="2" spans="1:58" x14ac:dyDescent="0.3">
      <c r="A2" s="2" t="s">
        <v>58</v>
      </c>
      <c r="B2" s="2" t="s">
        <v>58</v>
      </c>
      <c r="C2" s="2" t="s">
        <v>59</v>
      </c>
      <c r="D2" s="2" t="s">
        <v>60</v>
      </c>
      <c r="E2" s="2" t="s">
        <v>61</v>
      </c>
      <c r="F2" s="2" t="s">
        <v>62</v>
      </c>
      <c r="G2" s="2" t="s">
        <v>63</v>
      </c>
      <c r="H2" s="2" t="s">
        <v>64</v>
      </c>
      <c r="I2" s="2" t="s">
        <v>65</v>
      </c>
      <c r="J2" s="2" t="s">
        <v>66</v>
      </c>
      <c r="K2" s="2" t="s">
        <v>67</v>
      </c>
      <c r="L2" s="2" t="s">
        <v>64</v>
      </c>
      <c r="M2" s="2" t="s">
        <v>65</v>
      </c>
      <c r="N2" s="2" t="s">
        <v>66</v>
      </c>
      <c r="O2" s="2" t="s">
        <v>67</v>
      </c>
      <c r="P2" s="2" t="s">
        <v>64</v>
      </c>
      <c r="Q2" s="2" t="s">
        <v>65</v>
      </c>
      <c r="R2" s="2" t="s">
        <v>66</v>
      </c>
      <c r="S2" s="2" t="s">
        <v>67</v>
      </c>
      <c r="T2" s="2" t="s">
        <v>64</v>
      </c>
      <c r="U2" s="2" t="s">
        <v>65</v>
      </c>
      <c r="V2" s="2" t="s">
        <v>66</v>
      </c>
      <c r="W2" s="2" t="s">
        <v>67</v>
      </c>
      <c r="X2" s="2" t="s">
        <v>64</v>
      </c>
      <c r="Y2" s="2" t="s">
        <v>65</v>
      </c>
      <c r="Z2" s="2" t="s">
        <v>66</v>
      </c>
      <c r="AA2" s="2" t="s">
        <v>67</v>
      </c>
      <c r="AB2" s="2" t="s">
        <v>64</v>
      </c>
      <c r="AC2" s="2" t="s">
        <v>65</v>
      </c>
      <c r="AD2" s="2" t="s">
        <v>66</v>
      </c>
      <c r="AE2" s="2" t="s">
        <v>67</v>
      </c>
      <c r="AF2" s="2" t="s">
        <v>68</v>
      </c>
      <c r="AG2" s="2" t="s">
        <v>69</v>
      </c>
      <c r="AH2" s="2" t="s">
        <v>70</v>
      </c>
      <c r="AI2" s="2" t="s">
        <v>71</v>
      </c>
      <c r="AJ2" s="2" t="s">
        <v>72</v>
      </c>
      <c r="AK2" s="2" t="s">
        <v>73</v>
      </c>
      <c r="AL2" s="2" t="s">
        <v>74</v>
      </c>
      <c r="AM2" s="2" t="s">
        <v>75</v>
      </c>
      <c r="AN2" s="2" t="s">
        <v>76</v>
      </c>
      <c r="AO2" s="2" t="s">
        <v>77</v>
      </c>
      <c r="AP2" s="2" t="s">
        <v>78</v>
      </c>
      <c r="AQ2" s="2" t="s">
        <v>68</v>
      </c>
      <c r="AR2" s="2" t="s">
        <v>79</v>
      </c>
      <c r="AS2" s="2" t="s">
        <v>80</v>
      </c>
      <c r="AT2" s="2" t="s">
        <v>81</v>
      </c>
      <c r="AU2" s="2" t="s">
        <v>80</v>
      </c>
      <c r="AV2" s="2" t="s">
        <v>82</v>
      </c>
      <c r="AW2" s="2" t="s">
        <v>80</v>
      </c>
      <c r="AX2" s="2" t="s">
        <v>83</v>
      </c>
      <c r="AY2" s="2" t="s">
        <v>80</v>
      </c>
      <c r="AZ2" s="2" t="s">
        <v>84</v>
      </c>
      <c r="BA2" s="2" t="s">
        <v>80</v>
      </c>
      <c r="BB2" s="2" t="s">
        <v>79</v>
      </c>
      <c r="BC2" s="2" t="s">
        <v>84</v>
      </c>
      <c r="BD2" s="2" t="s">
        <v>82</v>
      </c>
      <c r="BE2" s="2" t="s">
        <v>83</v>
      </c>
      <c r="BF2" s="2" t="s">
        <v>84</v>
      </c>
    </row>
    <row r="3" spans="1:58" ht="409.6" hidden="1" x14ac:dyDescent="0.3">
      <c r="A3" s="1" t="s">
        <v>85</v>
      </c>
      <c r="B3" s="1" t="s">
        <v>86</v>
      </c>
      <c r="C3" s="1" t="s">
        <v>86</v>
      </c>
      <c r="D3" s="1" t="s">
        <v>86</v>
      </c>
      <c r="E3" s="1" t="s">
        <v>86</v>
      </c>
      <c r="F3" s="1" t="s">
        <v>86</v>
      </c>
      <c r="G3" s="1" t="s">
        <v>87</v>
      </c>
      <c r="H3">
        <v>6.758</v>
      </c>
      <c r="I3">
        <v>342.68700000000001</v>
      </c>
      <c r="J3">
        <v>369.55700000000002</v>
      </c>
      <c r="K3">
        <v>30</v>
      </c>
      <c r="L3">
        <v>25.949000000000002</v>
      </c>
      <c r="M3">
        <v>604.82299999999998</v>
      </c>
      <c r="N3">
        <v>606.36099999999999</v>
      </c>
      <c r="O3">
        <v>24</v>
      </c>
      <c r="P3" s="1" t="s">
        <v>86</v>
      </c>
      <c r="Q3" s="1" t="s">
        <v>86</v>
      </c>
      <c r="R3" s="1" t="s">
        <v>86</v>
      </c>
      <c r="S3" s="1" t="s">
        <v>86</v>
      </c>
      <c r="T3" s="1" t="s">
        <v>86</v>
      </c>
      <c r="U3" s="1" t="s">
        <v>86</v>
      </c>
      <c r="V3" s="1" t="s">
        <v>86</v>
      </c>
      <c r="W3" s="1" t="s">
        <v>86</v>
      </c>
      <c r="X3" s="1" t="s">
        <v>86</v>
      </c>
      <c r="Y3" s="1" t="s">
        <v>86</v>
      </c>
      <c r="Z3" s="1" t="s">
        <v>86</v>
      </c>
      <c r="AA3" s="1" t="s">
        <v>86</v>
      </c>
      <c r="AB3" s="1" t="s">
        <v>86</v>
      </c>
      <c r="AC3" s="1" t="s">
        <v>86</v>
      </c>
      <c r="AD3" s="1" t="s">
        <v>86</v>
      </c>
      <c r="AE3" s="1" t="s">
        <v>86</v>
      </c>
      <c r="AF3" s="1" t="s">
        <v>88</v>
      </c>
      <c r="AG3" s="1" t="s">
        <v>89</v>
      </c>
      <c r="AH3" s="1" t="s">
        <v>89</v>
      </c>
      <c r="AI3" s="1" t="s">
        <v>89</v>
      </c>
      <c r="AJ3" s="1" t="s">
        <v>90</v>
      </c>
      <c r="AK3" s="1" t="s">
        <v>91</v>
      </c>
      <c r="AL3" s="1" t="s">
        <v>91</v>
      </c>
      <c r="AM3" s="1" t="s">
        <v>89</v>
      </c>
      <c r="AN3" s="1" t="s">
        <v>90</v>
      </c>
      <c r="AO3" s="1" t="s">
        <v>92</v>
      </c>
      <c r="AP3" s="1" t="s">
        <v>89</v>
      </c>
      <c r="AQ3" s="1" t="s">
        <v>86</v>
      </c>
      <c r="AR3" s="1" t="s">
        <v>93</v>
      </c>
      <c r="AS3" s="1" t="s">
        <v>94</v>
      </c>
      <c r="AT3" s="1" t="s">
        <v>85</v>
      </c>
      <c r="AU3" s="1" t="s">
        <v>94</v>
      </c>
      <c r="AV3" s="1" t="s">
        <v>95</v>
      </c>
      <c r="AW3" s="1" t="s">
        <v>94</v>
      </c>
      <c r="AX3" s="1" t="s">
        <v>86</v>
      </c>
      <c r="AY3" s="1" t="s">
        <v>86</v>
      </c>
      <c r="AZ3" s="1" t="s">
        <v>86</v>
      </c>
      <c r="BA3" s="1" t="s">
        <v>86</v>
      </c>
      <c r="BB3" s="1" t="s">
        <v>86</v>
      </c>
      <c r="BC3" s="1" t="s">
        <v>86</v>
      </c>
      <c r="BD3" s="1" t="s">
        <v>86</v>
      </c>
      <c r="BE3" s="1" t="s">
        <v>86</v>
      </c>
      <c r="BF3" s="1" t="s">
        <v>86</v>
      </c>
    </row>
    <row r="4" spans="1:58" ht="409.6" hidden="1" x14ac:dyDescent="0.3">
      <c r="A4" s="1" t="s">
        <v>85</v>
      </c>
      <c r="B4" s="1" t="s">
        <v>86</v>
      </c>
      <c r="C4" s="1" t="s">
        <v>86</v>
      </c>
      <c r="D4" s="1" t="s">
        <v>86</v>
      </c>
      <c r="E4" s="1" t="s">
        <v>86</v>
      </c>
      <c r="F4" s="1" t="s">
        <v>86</v>
      </c>
      <c r="G4" s="1" t="s">
        <v>96</v>
      </c>
      <c r="H4">
        <v>8.4429999999999996</v>
      </c>
      <c r="I4">
        <v>1146.95</v>
      </c>
      <c r="J4">
        <v>1148.7180000000001</v>
      </c>
      <c r="K4">
        <v>16</v>
      </c>
      <c r="L4">
        <v>27.053999999999998</v>
      </c>
      <c r="M4">
        <v>358.74099999999999</v>
      </c>
      <c r="N4">
        <v>359.56</v>
      </c>
      <c r="O4">
        <v>17</v>
      </c>
      <c r="P4">
        <v>116.53</v>
      </c>
      <c r="Q4">
        <v>589.78</v>
      </c>
      <c r="R4">
        <v>614.43100000000004</v>
      </c>
      <c r="S4">
        <v>18</v>
      </c>
      <c r="T4" s="1" t="s">
        <v>86</v>
      </c>
      <c r="U4" s="1" t="s">
        <v>86</v>
      </c>
      <c r="V4" s="1" t="s">
        <v>86</v>
      </c>
      <c r="W4" s="1" t="s">
        <v>86</v>
      </c>
      <c r="X4" s="1" t="s">
        <v>86</v>
      </c>
      <c r="Y4" s="1" t="s">
        <v>86</v>
      </c>
      <c r="Z4" s="1" t="s">
        <v>86</v>
      </c>
      <c r="AA4" s="1" t="s">
        <v>86</v>
      </c>
      <c r="AB4" s="1" t="s">
        <v>86</v>
      </c>
      <c r="AC4" s="1" t="s">
        <v>86</v>
      </c>
      <c r="AD4" s="1" t="s">
        <v>86</v>
      </c>
      <c r="AE4" s="1" t="s">
        <v>86</v>
      </c>
      <c r="AF4" s="1" t="s">
        <v>97</v>
      </c>
      <c r="AG4" s="1" t="s">
        <v>90</v>
      </c>
      <c r="AH4" s="1" t="s">
        <v>98</v>
      </c>
      <c r="AI4" s="1" t="s">
        <v>91</v>
      </c>
      <c r="AJ4" s="1" t="s">
        <v>92</v>
      </c>
      <c r="AK4" s="1" t="s">
        <v>91</v>
      </c>
      <c r="AL4" s="1" t="s">
        <v>92</v>
      </c>
      <c r="AM4" s="1" t="s">
        <v>89</v>
      </c>
      <c r="AN4" s="1" t="s">
        <v>91</v>
      </c>
      <c r="AO4" s="1" t="s">
        <v>90</v>
      </c>
      <c r="AP4" s="1" t="s">
        <v>98</v>
      </c>
      <c r="AQ4" s="1" t="s">
        <v>86</v>
      </c>
      <c r="AR4" s="1" t="s">
        <v>93</v>
      </c>
      <c r="AS4" s="1" t="s">
        <v>85</v>
      </c>
      <c r="AT4" s="1" t="s">
        <v>85</v>
      </c>
      <c r="AU4" s="1" t="s">
        <v>85</v>
      </c>
      <c r="AV4" s="1" t="s">
        <v>99</v>
      </c>
      <c r="AW4" s="1" t="s">
        <v>85</v>
      </c>
      <c r="AX4" s="1" t="s">
        <v>100</v>
      </c>
      <c r="AY4" s="1" t="s">
        <v>85</v>
      </c>
      <c r="AZ4" s="1" t="s">
        <v>85</v>
      </c>
      <c r="BA4" s="1" t="s">
        <v>85</v>
      </c>
      <c r="BB4" s="1" t="s">
        <v>86</v>
      </c>
      <c r="BC4" s="1" t="s">
        <v>86</v>
      </c>
      <c r="BD4" s="1" t="s">
        <v>86</v>
      </c>
      <c r="BE4" s="1" t="s">
        <v>86</v>
      </c>
      <c r="BF4" s="1" t="s">
        <v>86</v>
      </c>
    </row>
    <row r="5" spans="1:58" ht="409.6" x14ac:dyDescent="0.3">
      <c r="A5" s="1" t="s">
        <v>86</v>
      </c>
      <c r="B5" s="1" t="s">
        <v>85</v>
      </c>
      <c r="C5" s="1" t="s">
        <v>86</v>
      </c>
      <c r="D5" s="1" t="s">
        <v>86</v>
      </c>
      <c r="E5" s="1" t="s">
        <v>86</v>
      </c>
      <c r="F5" s="1" t="s">
        <v>86</v>
      </c>
      <c r="G5" s="1" t="s">
        <v>96</v>
      </c>
      <c r="H5" s="1" t="s">
        <v>86</v>
      </c>
      <c r="I5" s="1" t="s">
        <v>86</v>
      </c>
      <c r="J5" s="1" t="s">
        <v>86</v>
      </c>
      <c r="K5" s="1" t="s">
        <v>86</v>
      </c>
      <c r="L5" s="1" t="s">
        <v>86</v>
      </c>
      <c r="M5" s="1" t="s">
        <v>86</v>
      </c>
      <c r="N5" s="1" t="s">
        <v>86</v>
      </c>
      <c r="O5" s="1" t="s">
        <v>86</v>
      </c>
      <c r="P5" s="1" t="s">
        <v>86</v>
      </c>
      <c r="Q5" s="1" t="s">
        <v>86</v>
      </c>
      <c r="R5" s="1" t="s">
        <v>86</v>
      </c>
      <c r="S5" s="1" t="s">
        <v>86</v>
      </c>
      <c r="T5">
        <v>93.695999999999998</v>
      </c>
      <c r="U5">
        <v>288.589</v>
      </c>
      <c r="V5">
        <v>305.34100000000001</v>
      </c>
      <c r="W5">
        <v>5</v>
      </c>
      <c r="X5">
        <v>3.0350000000000001</v>
      </c>
      <c r="Y5">
        <v>567.89099999999996</v>
      </c>
      <c r="Z5">
        <v>570.37699999999995</v>
      </c>
      <c r="AA5">
        <v>20</v>
      </c>
      <c r="AB5">
        <v>40.414000000000001</v>
      </c>
      <c r="AC5">
        <v>82.39</v>
      </c>
      <c r="AD5">
        <v>83.006</v>
      </c>
      <c r="AE5">
        <v>3</v>
      </c>
      <c r="AF5" s="1" t="s">
        <v>101</v>
      </c>
      <c r="AG5" s="1" t="s">
        <v>86</v>
      </c>
      <c r="AH5" s="1" t="s">
        <v>86</v>
      </c>
      <c r="AI5" s="1" t="s">
        <v>86</v>
      </c>
      <c r="AJ5" s="1" t="s">
        <v>86</v>
      </c>
      <c r="AK5" s="1" t="s">
        <v>86</v>
      </c>
      <c r="AL5" s="1" t="s">
        <v>86</v>
      </c>
      <c r="AM5" s="1" t="s">
        <v>86</v>
      </c>
      <c r="AN5" s="1" t="s">
        <v>86</v>
      </c>
      <c r="AO5" s="1" t="s">
        <v>86</v>
      </c>
      <c r="AP5" s="1" t="s">
        <v>86</v>
      </c>
      <c r="AQ5" s="1" t="s">
        <v>86</v>
      </c>
      <c r="AR5" s="1" t="s">
        <v>86</v>
      </c>
      <c r="AS5" s="1" t="s">
        <v>86</v>
      </c>
      <c r="AT5" s="1" t="s">
        <v>86</v>
      </c>
      <c r="AU5" s="1" t="s">
        <v>86</v>
      </c>
      <c r="AV5" s="1" t="s">
        <v>86</v>
      </c>
      <c r="AW5" s="1" t="s">
        <v>86</v>
      </c>
      <c r="AX5" s="1" t="s">
        <v>86</v>
      </c>
      <c r="AY5" s="1" t="s">
        <v>86</v>
      </c>
      <c r="AZ5" s="1" t="s">
        <v>86</v>
      </c>
      <c r="BA5" s="1" t="s">
        <v>86</v>
      </c>
      <c r="BB5" s="1" t="s">
        <v>102</v>
      </c>
      <c r="BC5" s="1" t="s">
        <v>94</v>
      </c>
      <c r="BD5" s="1" t="s">
        <v>103</v>
      </c>
      <c r="BE5" s="1" t="s">
        <v>93</v>
      </c>
      <c r="BF5" s="1" t="s">
        <v>104</v>
      </c>
    </row>
    <row r="6" spans="1:58" ht="409.6" hidden="1" x14ac:dyDescent="0.3">
      <c r="A6" s="1" t="s">
        <v>85</v>
      </c>
      <c r="B6" s="1" t="s">
        <v>86</v>
      </c>
      <c r="C6" s="1" t="s">
        <v>86</v>
      </c>
      <c r="D6" s="1" t="s">
        <v>86</v>
      </c>
      <c r="E6" s="1" t="s">
        <v>86</v>
      </c>
      <c r="F6" s="1" t="s">
        <v>86</v>
      </c>
      <c r="G6" s="1" t="s">
        <v>96</v>
      </c>
      <c r="H6">
        <v>127.023</v>
      </c>
      <c r="I6">
        <v>561.33299999999997</v>
      </c>
      <c r="J6">
        <v>562.20699999999999</v>
      </c>
      <c r="K6">
        <v>12</v>
      </c>
      <c r="L6">
        <v>24.556999999999999</v>
      </c>
      <c r="M6">
        <v>130.20500000000001</v>
      </c>
      <c r="N6">
        <v>131.27199999999999</v>
      </c>
      <c r="O6">
        <v>10</v>
      </c>
      <c r="P6">
        <v>23.321000000000002</v>
      </c>
      <c r="Q6">
        <v>66.742999999999995</v>
      </c>
      <c r="R6">
        <v>67.667000000000002</v>
      </c>
      <c r="S6">
        <v>5</v>
      </c>
      <c r="T6" s="1" t="s">
        <v>86</v>
      </c>
      <c r="U6" s="1" t="s">
        <v>86</v>
      </c>
      <c r="V6" s="1" t="s">
        <v>86</v>
      </c>
      <c r="W6" s="1" t="s">
        <v>86</v>
      </c>
      <c r="X6" s="1" t="s">
        <v>86</v>
      </c>
      <c r="Y6" s="1" t="s">
        <v>86</v>
      </c>
      <c r="Z6" s="1" t="s">
        <v>86</v>
      </c>
      <c r="AA6" s="1" t="s">
        <v>86</v>
      </c>
      <c r="AB6" s="1" t="s">
        <v>86</v>
      </c>
      <c r="AC6" s="1" t="s">
        <v>86</v>
      </c>
      <c r="AD6" s="1" t="s">
        <v>86</v>
      </c>
      <c r="AE6" s="1" t="s">
        <v>86</v>
      </c>
      <c r="AF6" s="1" t="s">
        <v>86</v>
      </c>
      <c r="AG6" s="1" t="s">
        <v>90</v>
      </c>
      <c r="AH6" s="1" t="s">
        <v>92</v>
      </c>
      <c r="AI6" s="1" t="s">
        <v>90</v>
      </c>
      <c r="AJ6" s="1" t="s">
        <v>91</v>
      </c>
      <c r="AK6" s="1" t="s">
        <v>91</v>
      </c>
      <c r="AL6" s="1" t="s">
        <v>92</v>
      </c>
      <c r="AM6" s="1" t="s">
        <v>90</v>
      </c>
      <c r="AN6" s="1" t="s">
        <v>92</v>
      </c>
      <c r="AO6" s="1" t="s">
        <v>90</v>
      </c>
      <c r="AP6" s="1" t="s">
        <v>92</v>
      </c>
      <c r="AQ6" s="1" t="s">
        <v>86</v>
      </c>
      <c r="AR6" s="1" t="s">
        <v>93</v>
      </c>
      <c r="AS6" s="1" t="s">
        <v>94</v>
      </c>
      <c r="AT6" s="1" t="s">
        <v>85</v>
      </c>
      <c r="AU6" s="1" t="s">
        <v>94</v>
      </c>
      <c r="AV6" s="1" t="s">
        <v>105</v>
      </c>
      <c r="AW6" s="1" t="s">
        <v>85</v>
      </c>
      <c r="AX6" s="1" t="s">
        <v>102</v>
      </c>
      <c r="AY6" s="1" t="s">
        <v>94</v>
      </c>
      <c r="AZ6" s="1" t="s">
        <v>104</v>
      </c>
      <c r="BA6" s="1" t="s">
        <v>85</v>
      </c>
      <c r="BB6" s="1" t="s">
        <v>86</v>
      </c>
      <c r="BC6" s="1" t="s">
        <v>86</v>
      </c>
      <c r="BD6" s="1" t="s">
        <v>86</v>
      </c>
      <c r="BE6" s="1" t="s">
        <v>86</v>
      </c>
      <c r="BF6" s="1" t="s">
        <v>86</v>
      </c>
    </row>
    <row r="7" spans="1:58" ht="409.6" x14ac:dyDescent="0.3">
      <c r="A7" s="1" t="s">
        <v>86</v>
      </c>
      <c r="B7" s="1" t="s">
        <v>85</v>
      </c>
      <c r="C7" s="1" t="s">
        <v>86</v>
      </c>
      <c r="D7" s="1" t="s">
        <v>86</v>
      </c>
      <c r="E7" s="1" t="s">
        <v>86</v>
      </c>
      <c r="F7" s="1" t="s">
        <v>86</v>
      </c>
      <c r="G7" s="1" t="s">
        <v>96</v>
      </c>
      <c r="H7" s="1" t="s">
        <v>86</v>
      </c>
      <c r="I7" s="1" t="s">
        <v>86</v>
      </c>
      <c r="J7" s="1" t="s">
        <v>86</v>
      </c>
      <c r="K7" s="1" t="s">
        <v>86</v>
      </c>
      <c r="L7" s="1" t="s">
        <v>86</v>
      </c>
      <c r="M7" s="1" t="s">
        <v>86</v>
      </c>
      <c r="N7" s="1" t="s">
        <v>86</v>
      </c>
      <c r="O7" s="1" t="s">
        <v>86</v>
      </c>
      <c r="P7" s="1" t="s">
        <v>86</v>
      </c>
      <c r="Q7" s="1" t="s">
        <v>86</v>
      </c>
      <c r="R7" s="1" t="s">
        <v>86</v>
      </c>
      <c r="S7" s="1" t="s">
        <v>86</v>
      </c>
      <c r="T7">
        <v>12.061</v>
      </c>
      <c r="U7">
        <v>238.827</v>
      </c>
      <c r="V7">
        <v>238.83199999999999</v>
      </c>
      <c r="W7">
        <v>15</v>
      </c>
      <c r="X7">
        <v>6.9610000000000003</v>
      </c>
      <c r="Y7">
        <v>326.54500000000002</v>
      </c>
      <c r="Z7">
        <v>326.55099999999999</v>
      </c>
      <c r="AA7">
        <v>16</v>
      </c>
      <c r="AB7">
        <v>9.9610000000000003</v>
      </c>
      <c r="AC7">
        <v>79.363</v>
      </c>
      <c r="AD7">
        <v>79.369</v>
      </c>
      <c r="AE7">
        <v>8</v>
      </c>
      <c r="AF7" s="1" t="s">
        <v>106</v>
      </c>
      <c r="AG7" s="1" t="s">
        <v>86</v>
      </c>
      <c r="AH7" s="1" t="s">
        <v>86</v>
      </c>
      <c r="AI7" s="1" t="s">
        <v>86</v>
      </c>
      <c r="AJ7" s="1" t="s">
        <v>86</v>
      </c>
      <c r="AK7" s="1" t="s">
        <v>86</v>
      </c>
      <c r="AL7" s="1" t="s">
        <v>86</v>
      </c>
      <c r="AM7" s="1" t="s">
        <v>86</v>
      </c>
      <c r="AN7" s="1" t="s">
        <v>86</v>
      </c>
      <c r="AO7" s="1" t="s">
        <v>86</v>
      </c>
      <c r="AP7" s="1" t="s">
        <v>86</v>
      </c>
      <c r="AQ7" s="1" t="s">
        <v>86</v>
      </c>
      <c r="AR7" s="1" t="s">
        <v>86</v>
      </c>
      <c r="AS7" s="1" t="s">
        <v>86</v>
      </c>
      <c r="AT7" s="1" t="s">
        <v>86</v>
      </c>
      <c r="AU7" s="1" t="s">
        <v>86</v>
      </c>
      <c r="AV7" s="1" t="s">
        <v>86</v>
      </c>
      <c r="AW7" s="1" t="s">
        <v>86</v>
      </c>
      <c r="AX7" s="1" t="s">
        <v>86</v>
      </c>
      <c r="AY7" s="1" t="s">
        <v>86</v>
      </c>
      <c r="AZ7" s="1" t="s">
        <v>86</v>
      </c>
      <c r="BA7" s="1" t="s">
        <v>86</v>
      </c>
      <c r="BB7" s="1" t="s">
        <v>107</v>
      </c>
      <c r="BC7" s="1" t="s">
        <v>104</v>
      </c>
      <c r="BD7" s="1" t="s">
        <v>108</v>
      </c>
      <c r="BE7" s="1" t="s">
        <v>93</v>
      </c>
      <c r="BF7" s="1" t="s">
        <v>104</v>
      </c>
    </row>
    <row r="8" spans="1:58" ht="409.6" hidden="1" x14ac:dyDescent="0.3">
      <c r="A8" s="1" t="s">
        <v>85</v>
      </c>
      <c r="B8" s="1" t="s">
        <v>86</v>
      </c>
      <c r="C8" s="1" t="s">
        <v>86</v>
      </c>
      <c r="D8" s="1" t="s">
        <v>86</v>
      </c>
      <c r="E8" s="1" t="s">
        <v>86</v>
      </c>
      <c r="F8" s="1" t="s">
        <v>86</v>
      </c>
      <c r="G8" s="1" t="s">
        <v>96</v>
      </c>
      <c r="H8">
        <v>20.440000000000001</v>
      </c>
      <c r="I8">
        <v>439.93400000000003</v>
      </c>
      <c r="J8">
        <v>439.93799999999999</v>
      </c>
      <c r="K8">
        <v>27</v>
      </c>
      <c r="L8">
        <v>54.941000000000003</v>
      </c>
      <c r="M8">
        <v>366.71600000000001</v>
      </c>
      <c r="N8">
        <v>366.71899999999999</v>
      </c>
      <c r="O8">
        <v>31</v>
      </c>
      <c r="P8">
        <v>6.3630000000000004</v>
      </c>
      <c r="Q8">
        <v>18.335999999999999</v>
      </c>
      <c r="R8">
        <v>18.338999999999999</v>
      </c>
      <c r="S8">
        <v>6</v>
      </c>
      <c r="T8" s="1" t="s">
        <v>86</v>
      </c>
      <c r="U8" s="1" t="s">
        <v>86</v>
      </c>
      <c r="V8" s="1" t="s">
        <v>86</v>
      </c>
      <c r="W8" s="1" t="s">
        <v>86</v>
      </c>
      <c r="X8" s="1" t="s">
        <v>86</v>
      </c>
      <c r="Y8" s="1" t="s">
        <v>86</v>
      </c>
      <c r="Z8" s="1" t="s">
        <v>86</v>
      </c>
      <c r="AA8" s="1" t="s">
        <v>86</v>
      </c>
      <c r="AB8" s="1" t="s">
        <v>86</v>
      </c>
      <c r="AC8" s="1" t="s">
        <v>86</v>
      </c>
      <c r="AD8" s="1" t="s">
        <v>86</v>
      </c>
      <c r="AE8" s="1" t="s">
        <v>86</v>
      </c>
      <c r="AF8" s="1" t="s">
        <v>86</v>
      </c>
      <c r="AG8" s="1" t="s">
        <v>92</v>
      </c>
      <c r="AH8" s="1" t="s">
        <v>92</v>
      </c>
      <c r="AI8" s="1" t="s">
        <v>91</v>
      </c>
      <c r="AJ8" s="1" t="s">
        <v>98</v>
      </c>
      <c r="AK8" s="1" t="s">
        <v>89</v>
      </c>
      <c r="AL8" s="1" t="s">
        <v>92</v>
      </c>
      <c r="AM8" s="1" t="s">
        <v>91</v>
      </c>
      <c r="AN8" s="1" t="s">
        <v>92</v>
      </c>
      <c r="AO8" s="1" t="s">
        <v>91</v>
      </c>
      <c r="AP8" s="1" t="s">
        <v>92</v>
      </c>
      <c r="AQ8" s="1" t="s">
        <v>86</v>
      </c>
      <c r="AR8" s="1" t="s">
        <v>93</v>
      </c>
      <c r="AS8" s="1" t="s">
        <v>85</v>
      </c>
      <c r="AT8" s="1" t="s">
        <v>85</v>
      </c>
      <c r="AU8" s="1" t="s">
        <v>85</v>
      </c>
      <c r="AV8" s="1" t="s">
        <v>109</v>
      </c>
      <c r="AW8" s="1" t="s">
        <v>85</v>
      </c>
      <c r="AX8" s="1" t="s">
        <v>107</v>
      </c>
      <c r="AY8" s="1" t="s">
        <v>85</v>
      </c>
      <c r="AZ8" s="1" t="s">
        <v>85</v>
      </c>
      <c r="BA8" s="1" t="s">
        <v>85</v>
      </c>
      <c r="BB8" s="1" t="s">
        <v>86</v>
      </c>
      <c r="BC8" s="1" t="s">
        <v>86</v>
      </c>
      <c r="BD8" s="1" t="s">
        <v>86</v>
      </c>
      <c r="BE8" s="1" t="s">
        <v>86</v>
      </c>
      <c r="BF8" s="1" t="s">
        <v>86</v>
      </c>
    </row>
    <row r="9" spans="1:58" ht="409.6" hidden="1" x14ac:dyDescent="0.3">
      <c r="A9" s="1" t="s">
        <v>85</v>
      </c>
      <c r="B9" s="1" t="s">
        <v>86</v>
      </c>
      <c r="C9" s="1" t="s">
        <v>86</v>
      </c>
      <c r="D9" s="1" t="s">
        <v>86</v>
      </c>
      <c r="E9" s="1" t="s">
        <v>86</v>
      </c>
      <c r="F9" s="1" t="s">
        <v>86</v>
      </c>
      <c r="G9" s="1" t="s">
        <v>96</v>
      </c>
      <c r="H9">
        <v>4.8280000000000003</v>
      </c>
      <c r="I9">
        <v>140.608</v>
      </c>
      <c r="J9">
        <v>140.61600000000001</v>
      </c>
      <c r="K9">
        <v>21</v>
      </c>
      <c r="L9">
        <v>4.0190000000000001</v>
      </c>
      <c r="M9">
        <v>217.471</v>
      </c>
      <c r="N9">
        <v>217.47800000000001</v>
      </c>
      <c r="O9">
        <v>31</v>
      </c>
      <c r="P9">
        <v>25.768000000000001</v>
      </c>
      <c r="Q9">
        <v>90.396000000000001</v>
      </c>
      <c r="R9">
        <v>90.403000000000006</v>
      </c>
      <c r="S9">
        <v>23</v>
      </c>
      <c r="T9" s="1" t="s">
        <v>86</v>
      </c>
      <c r="U9" s="1" t="s">
        <v>86</v>
      </c>
      <c r="V9" s="1" t="s">
        <v>86</v>
      </c>
      <c r="W9" s="1" t="s">
        <v>86</v>
      </c>
      <c r="X9" s="1" t="s">
        <v>86</v>
      </c>
      <c r="Y9" s="1" t="s">
        <v>86</v>
      </c>
      <c r="Z9" s="1" t="s">
        <v>86</v>
      </c>
      <c r="AA9" s="1" t="s">
        <v>86</v>
      </c>
      <c r="AB9" s="1" t="s">
        <v>86</v>
      </c>
      <c r="AC9" s="1" t="s">
        <v>86</v>
      </c>
      <c r="AD9" s="1" t="s">
        <v>86</v>
      </c>
      <c r="AE9" s="1" t="s">
        <v>86</v>
      </c>
      <c r="AF9" s="1" t="s">
        <v>110</v>
      </c>
      <c r="AG9" s="1" t="s">
        <v>92</v>
      </c>
      <c r="AH9" s="1" t="s">
        <v>90</v>
      </c>
      <c r="AI9" s="1" t="s">
        <v>92</v>
      </c>
      <c r="AJ9" s="1" t="s">
        <v>91</v>
      </c>
      <c r="AK9" s="1" t="s">
        <v>91</v>
      </c>
      <c r="AL9" s="1" t="s">
        <v>98</v>
      </c>
      <c r="AM9" s="1" t="s">
        <v>90</v>
      </c>
      <c r="AN9" s="1" t="s">
        <v>91</v>
      </c>
      <c r="AO9" s="1" t="s">
        <v>92</v>
      </c>
      <c r="AP9" s="1" t="s">
        <v>89</v>
      </c>
      <c r="AQ9" s="1" t="s">
        <v>86</v>
      </c>
      <c r="AR9" s="1" t="s">
        <v>93</v>
      </c>
      <c r="AS9" s="1" t="s">
        <v>85</v>
      </c>
      <c r="AT9" s="1" t="s">
        <v>85</v>
      </c>
      <c r="AU9" s="1" t="s">
        <v>85</v>
      </c>
      <c r="AV9" s="1" t="s">
        <v>86</v>
      </c>
      <c r="AW9" s="1" t="s">
        <v>94</v>
      </c>
      <c r="AX9" s="1" t="s">
        <v>111</v>
      </c>
      <c r="AY9" s="1" t="s">
        <v>94</v>
      </c>
      <c r="AZ9" s="1" t="s">
        <v>104</v>
      </c>
      <c r="BA9" s="1" t="s">
        <v>85</v>
      </c>
      <c r="BB9" s="1" t="s">
        <v>86</v>
      </c>
      <c r="BC9" s="1" t="s">
        <v>86</v>
      </c>
      <c r="BD9" s="1" t="s">
        <v>86</v>
      </c>
      <c r="BE9" s="1" t="s">
        <v>86</v>
      </c>
      <c r="BF9" s="1" t="s">
        <v>86</v>
      </c>
    </row>
    <row r="10" spans="1:58" ht="409.6" x14ac:dyDescent="0.3">
      <c r="A10" s="1" t="s">
        <v>86</v>
      </c>
      <c r="B10" s="1" t="s">
        <v>85</v>
      </c>
      <c r="C10" s="1" t="s">
        <v>86</v>
      </c>
      <c r="D10" s="1" t="s">
        <v>86</v>
      </c>
      <c r="E10" s="1" t="s">
        <v>86</v>
      </c>
      <c r="F10" s="1" t="s">
        <v>86</v>
      </c>
      <c r="G10" s="1" t="s">
        <v>96</v>
      </c>
      <c r="H10" s="1" t="s">
        <v>86</v>
      </c>
      <c r="I10" s="1" t="s">
        <v>86</v>
      </c>
      <c r="J10" s="1" t="s">
        <v>86</v>
      </c>
      <c r="K10" s="1" t="s">
        <v>86</v>
      </c>
      <c r="L10" s="1" t="s">
        <v>86</v>
      </c>
      <c r="M10" s="1" t="s">
        <v>86</v>
      </c>
      <c r="N10" s="1" t="s">
        <v>86</v>
      </c>
      <c r="O10" s="1" t="s">
        <v>86</v>
      </c>
      <c r="P10" s="1" t="s">
        <v>86</v>
      </c>
      <c r="Q10" s="1" t="s">
        <v>86</v>
      </c>
      <c r="R10" s="1" t="s">
        <v>86</v>
      </c>
      <c r="S10" s="1" t="s">
        <v>86</v>
      </c>
      <c r="T10">
        <v>110.46299999999999</v>
      </c>
      <c r="U10">
        <v>252.536</v>
      </c>
      <c r="V10">
        <v>252.541</v>
      </c>
      <c r="W10">
        <v>5</v>
      </c>
      <c r="X10">
        <v>19.817</v>
      </c>
      <c r="Y10">
        <v>508.27699999999999</v>
      </c>
      <c r="Z10">
        <v>508.286</v>
      </c>
      <c r="AA10">
        <v>62</v>
      </c>
      <c r="AB10">
        <v>125.846</v>
      </c>
      <c r="AC10">
        <v>140.98599999999999</v>
      </c>
      <c r="AD10">
        <v>140.99</v>
      </c>
      <c r="AE10">
        <v>3</v>
      </c>
      <c r="AF10" s="1" t="s">
        <v>86</v>
      </c>
      <c r="AG10" s="1" t="s">
        <v>86</v>
      </c>
      <c r="AH10" s="1" t="s">
        <v>86</v>
      </c>
      <c r="AI10" s="1" t="s">
        <v>86</v>
      </c>
      <c r="AJ10" s="1" t="s">
        <v>86</v>
      </c>
      <c r="AK10" s="1" t="s">
        <v>86</v>
      </c>
      <c r="AL10" s="1" t="s">
        <v>86</v>
      </c>
      <c r="AM10" s="1" t="s">
        <v>86</v>
      </c>
      <c r="AN10" s="1" t="s">
        <v>86</v>
      </c>
      <c r="AO10" s="1" t="s">
        <v>86</v>
      </c>
      <c r="AP10" s="1" t="s">
        <v>86</v>
      </c>
      <c r="AQ10" s="1" t="s">
        <v>86</v>
      </c>
      <c r="AR10" s="1" t="s">
        <v>86</v>
      </c>
      <c r="AS10" s="1" t="s">
        <v>86</v>
      </c>
      <c r="AT10" s="1" t="s">
        <v>86</v>
      </c>
      <c r="AU10" s="1" t="s">
        <v>86</v>
      </c>
      <c r="AV10" s="1" t="s">
        <v>86</v>
      </c>
      <c r="AW10" s="1" t="s">
        <v>86</v>
      </c>
      <c r="AX10" s="1" t="s">
        <v>86</v>
      </c>
      <c r="AY10" s="1" t="s">
        <v>86</v>
      </c>
      <c r="AZ10" s="1" t="s">
        <v>86</v>
      </c>
      <c r="BA10" s="1" t="s">
        <v>86</v>
      </c>
      <c r="BB10" s="1" t="s">
        <v>93</v>
      </c>
      <c r="BC10" s="1" t="s">
        <v>85</v>
      </c>
      <c r="BD10" s="1" t="s">
        <v>112</v>
      </c>
      <c r="BE10" s="1" t="s">
        <v>102</v>
      </c>
      <c r="BF10" s="1" t="s">
        <v>104</v>
      </c>
    </row>
    <row r="11" spans="1:58" ht="409.6" hidden="1" x14ac:dyDescent="0.3">
      <c r="A11" s="1" t="s">
        <v>85</v>
      </c>
      <c r="B11" s="1" t="s">
        <v>86</v>
      </c>
      <c r="C11" s="1" t="s">
        <v>86</v>
      </c>
      <c r="D11" s="1" t="s">
        <v>86</v>
      </c>
      <c r="E11" s="1" t="s">
        <v>86</v>
      </c>
      <c r="F11" s="1" t="s">
        <v>86</v>
      </c>
      <c r="G11" s="1" t="s">
        <v>96</v>
      </c>
      <c r="H11">
        <v>100.867</v>
      </c>
      <c r="I11">
        <v>557.65200000000004</v>
      </c>
      <c r="J11">
        <v>557.654</v>
      </c>
      <c r="K11">
        <v>15</v>
      </c>
      <c r="L11">
        <v>17.254000000000001</v>
      </c>
      <c r="M11">
        <v>712.87</v>
      </c>
      <c r="N11">
        <v>712.87400000000002</v>
      </c>
      <c r="O11">
        <v>19</v>
      </c>
      <c r="P11">
        <v>7.6340000000000003</v>
      </c>
      <c r="Q11">
        <v>280.14299999999997</v>
      </c>
      <c r="R11">
        <v>280.14499999999998</v>
      </c>
      <c r="S11">
        <v>8</v>
      </c>
      <c r="T11" s="1" t="s">
        <v>86</v>
      </c>
      <c r="U11" s="1" t="s">
        <v>86</v>
      </c>
      <c r="V11" s="1" t="s">
        <v>86</v>
      </c>
      <c r="W11" s="1" t="s">
        <v>86</v>
      </c>
      <c r="X11" s="1" t="s">
        <v>86</v>
      </c>
      <c r="Y11" s="1" t="s">
        <v>86</v>
      </c>
      <c r="Z11" s="1" t="s">
        <v>86</v>
      </c>
      <c r="AA11" s="1" t="s">
        <v>86</v>
      </c>
      <c r="AB11" s="1" t="s">
        <v>86</v>
      </c>
      <c r="AC11" s="1" t="s">
        <v>86</v>
      </c>
      <c r="AD11" s="1" t="s">
        <v>86</v>
      </c>
      <c r="AE11" s="1" t="s">
        <v>86</v>
      </c>
      <c r="AF11" s="1" t="s">
        <v>113</v>
      </c>
      <c r="AG11" s="1" t="s">
        <v>91</v>
      </c>
      <c r="AH11" s="1" t="s">
        <v>92</v>
      </c>
      <c r="AI11" s="1" t="s">
        <v>90</v>
      </c>
      <c r="AJ11" s="1" t="s">
        <v>92</v>
      </c>
      <c r="AK11" s="1" t="s">
        <v>92</v>
      </c>
      <c r="AL11" s="1" t="s">
        <v>91</v>
      </c>
      <c r="AM11" s="1" t="s">
        <v>91</v>
      </c>
      <c r="AN11" s="1" t="s">
        <v>92</v>
      </c>
      <c r="AO11" s="1" t="s">
        <v>90</v>
      </c>
      <c r="AP11" s="1" t="s">
        <v>92</v>
      </c>
      <c r="AQ11" s="1" t="s">
        <v>86</v>
      </c>
      <c r="AR11" s="1" t="s">
        <v>93</v>
      </c>
      <c r="AS11" s="1" t="s">
        <v>85</v>
      </c>
      <c r="AT11" s="1" t="s">
        <v>85</v>
      </c>
      <c r="AU11" s="1" t="s">
        <v>85</v>
      </c>
      <c r="AV11" s="1" t="s">
        <v>114</v>
      </c>
      <c r="AW11" s="1" t="s">
        <v>85</v>
      </c>
      <c r="AX11" s="1" t="s">
        <v>93</v>
      </c>
      <c r="AY11" s="1" t="s">
        <v>85</v>
      </c>
      <c r="AZ11" s="1" t="s">
        <v>85</v>
      </c>
      <c r="BA11" s="1" t="s">
        <v>85</v>
      </c>
      <c r="BB11" s="1" t="s">
        <v>86</v>
      </c>
      <c r="BC11" s="1" t="s">
        <v>86</v>
      </c>
      <c r="BD11" s="1" t="s">
        <v>86</v>
      </c>
      <c r="BE11" s="1" t="s">
        <v>86</v>
      </c>
      <c r="BF11" s="1" t="s">
        <v>86</v>
      </c>
    </row>
    <row r="12" spans="1:58" ht="409.6" x14ac:dyDescent="0.3">
      <c r="A12" s="1" t="s">
        <v>86</v>
      </c>
      <c r="B12" s="1" t="s">
        <v>85</v>
      </c>
      <c r="C12" s="1" t="s">
        <v>86</v>
      </c>
      <c r="D12" s="1" t="s">
        <v>86</v>
      </c>
      <c r="E12" s="1" t="s">
        <v>86</v>
      </c>
      <c r="F12" s="1" t="s">
        <v>86</v>
      </c>
      <c r="G12" s="1" t="s">
        <v>96</v>
      </c>
      <c r="H12" s="1" t="s">
        <v>86</v>
      </c>
      <c r="I12" s="1" t="s">
        <v>86</v>
      </c>
      <c r="J12" s="1" t="s">
        <v>86</v>
      </c>
      <c r="K12" s="1" t="s">
        <v>86</v>
      </c>
      <c r="L12" s="1" t="s">
        <v>86</v>
      </c>
      <c r="M12" s="1" t="s">
        <v>86</v>
      </c>
      <c r="N12" s="1" t="s">
        <v>86</v>
      </c>
      <c r="O12" s="1" t="s">
        <v>86</v>
      </c>
      <c r="P12" s="1" t="s">
        <v>86</v>
      </c>
      <c r="Q12" s="1" t="s">
        <v>86</v>
      </c>
      <c r="R12" s="1" t="s">
        <v>86</v>
      </c>
      <c r="S12" s="1" t="s">
        <v>86</v>
      </c>
      <c r="T12">
        <v>2.34</v>
      </c>
      <c r="U12">
        <v>9.2029999999999994</v>
      </c>
      <c r="V12">
        <v>9.2059999999999995</v>
      </c>
      <c r="W12">
        <v>3</v>
      </c>
      <c r="X12">
        <v>2.6160000000000001</v>
      </c>
      <c r="Y12">
        <v>200.81100000000001</v>
      </c>
      <c r="Z12">
        <v>200.81399999999999</v>
      </c>
      <c r="AA12">
        <v>2</v>
      </c>
      <c r="AB12">
        <v>2.766</v>
      </c>
      <c r="AC12">
        <v>9.3390000000000004</v>
      </c>
      <c r="AD12">
        <v>9.3420000000000005</v>
      </c>
      <c r="AE12">
        <v>3</v>
      </c>
      <c r="AF12" s="1" t="s">
        <v>86</v>
      </c>
      <c r="AG12" s="1" t="s">
        <v>86</v>
      </c>
      <c r="AH12" s="1" t="s">
        <v>86</v>
      </c>
      <c r="AI12" s="1" t="s">
        <v>86</v>
      </c>
      <c r="AJ12" s="1" t="s">
        <v>86</v>
      </c>
      <c r="AK12" s="1" t="s">
        <v>86</v>
      </c>
      <c r="AL12" s="1" t="s">
        <v>86</v>
      </c>
      <c r="AM12" s="1" t="s">
        <v>86</v>
      </c>
      <c r="AN12" s="1" t="s">
        <v>86</v>
      </c>
      <c r="AO12" s="1" t="s">
        <v>86</v>
      </c>
      <c r="AP12" s="1" t="s">
        <v>86</v>
      </c>
      <c r="AQ12" s="1" t="s">
        <v>86</v>
      </c>
      <c r="AR12" s="1" t="s">
        <v>86</v>
      </c>
      <c r="AS12" s="1" t="s">
        <v>86</v>
      </c>
      <c r="AT12" s="1" t="s">
        <v>86</v>
      </c>
      <c r="AU12" s="1" t="s">
        <v>86</v>
      </c>
      <c r="AV12" s="1" t="s">
        <v>86</v>
      </c>
      <c r="AW12" s="1" t="s">
        <v>86</v>
      </c>
      <c r="AX12" s="1" t="s">
        <v>86</v>
      </c>
      <c r="AY12" s="1" t="s">
        <v>86</v>
      </c>
      <c r="AZ12" s="1" t="s">
        <v>86</v>
      </c>
      <c r="BA12" s="1" t="s">
        <v>86</v>
      </c>
      <c r="BB12" s="1" t="s">
        <v>102</v>
      </c>
      <c r="BC12" s="1" t="s">
        <v>85</v>
      </c>
      <c r="BD12" s="1" t="s">
        <v>115</v>
      </c>
      <c r="BE12" s="1" t="s">
        <v>116</v>
      </c>
      <c r="BF12" s="1" t="s">
        <v>104</v>
      </c>
    </row>
    <row r="13" spans="1:58" ht="409.6" x14ac:dyDescent="0.3">
      <c r="A13" s="1" t="s">
        <v>86</v>
      </c>
      <c r="B13" s="1" t="s">
        <v>85</v>
      </c>
      <c r="C13" s="1" t="s">
        <v>86</v>
      </c>
      <c r="D13" s="1" t="s">
        <v>86</v>
      </c>
      <c r="E13" s="1" t="s">
        <v>86</v>
      </c>
      <c r="F13" s="1" t="s">
        <v>86</v>
      </c>
      <c r="G13" s="1" t="s">
        <v>96</v>
      </c>
      <c r="H13" s="1" t="s">
        <v>86</v>
      </c>
      <c r="I13" s="1" t="s">
        <v>86</v>
      </c>
      <c r="J13" s="1" t="s">
        <v>86</v>
      </c>
      <c r="K13" s="1" t="s">
        <v>86</v>
      </c>
      <c r="L13" s="1" t="s">
        <v>86</v>
      </c>
      <c r="M13" s="1" t="s">
        <v>86</v>
      </c>
      <c r="N13" s="1" t="s">
        <v>86</v>
      </c>
      <c r="O13" s="1" t="s">
        <v>86</v>
      </c>
      <c r="P13" s="1" t="s">
        <v>86</v>
      </c>
      <c r="Q13" s="1" t="s">
        <v>86</v>
      </c>
      <c r="R13" s="1" t="s">
        <v>86</v>
      </c>
      <c r="S13" s="1" t="s">
        <v>86</v>
      </c>
      <c r="T13">
        <v>135.74700000000001</v>
      </c>
      <c r="U13">
        <v>291.00400000000002</v>
      </c>
      <c r="V13">
        <v>291.01</v>
      </c>
      <c r="W13">
        <v>10</v>
      </c>
      <c r="X13">
        <v>11.176</v>
      </c>
      <c r="Y13">
        <v>589.60799999999995</v>
      </c>
      <c r="Z13">
        <v>589.61300000000006</v>
      </c>
      <c r="AA13">
        <v>26</v>
      </c>
      <c r="AB13">
        <v>19.353000000000002</v>
      </c>
      <c r="AC13">
        <v>199.3</v>
      </c>
      <c r="AD13">
        <v>199.30500000000001</v>
      </c>
      <c r="AE13">
        <v>29</v>
      </c>
      <c r="AF13" s="1" t="s">
        <v>117</v>
      </c>
      <c r="AG13" s="1" t="s">
        <v>86</v>
      </c>
      <c r="AH13" s="1" t="s">
        <v>86</v>
      </c>
      <c r="AI13" s="1" t="s">
        <v>86</v>
      </c>
      <c r="AJ13" s="1" t="s">
        <v>86</v>
      </c>
      <c r="AK13" s="1" t="s">
        <v>86</v>
      </c>
      <c r="AL13" s="1" t="s">
        <v>86</v>
      </c>
      <c r="AM13" s="1" t="s">
        <v>86</v>
      </c>
      <c r="AN13" s="1" t="s">
        <v>86</v>
      </c>
      <c r="AO13" s="1" t="s">
        <v>86</v>
      </c>
      <c r="AP13" s="1" t="s">
        <v>86</v>
      </c>
      <c r="AQ13" s="1" t="s">
        <v>86</v>
      </c>
      <c r="AR13" s="1" t="s">
        <v>86</v>
      </c>
      <c r="AS13" s="1" t="s">
        <v>86</v>
      </c>
      <c r="AT13" s="1" t="s">
        <v>86</v>
      </c>
      <c r="AU13" s="1" t="s">
        <v>86</v>
      </c>
      <c r="AV13" s="1" t="s">
        <v>86</v>
      </c>
      <c r="AW13" s="1" t="s">
        <v>86</v>
      </c>
      <c r="AX13" s="1" t="s">
        <v>86</v>
      </c>
      <c r="AY13" s="1" t="s">
        <v>86</v>
      </c>
      <c r="AZ13" s="1" t="s">
        <v>86</v>
      </c>
      <c r="BA13" s="1" t="s">
        <v>86</v>
      </c>
      <c r="BB13" s="1" t="s">
        <v>118</v>
      </c>
      <c r="BC13" s="1" t="s">
        <v>85</v>
      </c>
      <c r="BD13" s="1" t="s">
        <v>119</v>
      </c>
      <c r="BE13" s="1" t="s">
        <v>93</v>
      </c>
      <c r="BF13" s="1" t="s">
        <v>85</v>
      </c>
    </row>
    <row r="14" spans="1:58" ht="409.6" x14ac:dyDescent="0.3">
      <c r="A14" s="1" t="s">
        <v>86</v>
      </c>
      <c r="B14" s="1" t="s">
        <v>85</v>
      </c>
      <c r="C14" s="1" t="s">
        <v>86</v>
      </c>
      <c r="D14" s="1" t="s">
        <v>86</v>
      </c>
      <c r="E14" s="1" t="s">
        <v>86</v>
      </c>
      <c r="F14" s="1" t="s">
        <v>86</v>
      </c>
      <c r="G14" s="1" t="s">
        <v>96</v>
      </c>
      <c r="H14" s="1" t="s">
        <v>86</v>
      </c>
      <c r="I14" s="1" t="s">
        <v>86</v>
      </c>
      <c r="J14" s="1" t="s">
        <v>86</v>
      </c>
      <c r="K14" s="1" t="s">
        <v>86</v>
      </c>
      <c r="L14" s="1" t="s">
        <v>86</v>
      </c>
      <c r="M14" s="1" t="s">
        <v>86</v>
      </c>
      <c r="N14" s="1" t="s">
        <v>86</v>
      </c>
      <c r="O14" s="1" t="s">
        <v>86</v>
      </c>
      <c r="P14" s="1" t="s">
        <v>86</v>
      </c>
      <c r="Q14" s="1" t="s">
        <v>86</v>
      </c>
      <c r="R14" s="1" t="s">
        <v>86</v>
      </c>
      <c r="S14" s="1" t="s">
        <v>86</v>
      </c>
      <c r="T14">
        <v>63.459000000000003</v>
      </c>
      <c r="U14">
        <v>251.482</v>
      </c>
      <c r="V14">
        <v>251.49</v>
      </c>
      <c r="W14">
        <v>4</v>
      </c>
      <c r="X14">
        <v>47.951999999999998</v>
      </c>
      <c r="Y14">
        <v>832.23599999999999</v>
      </c>
      <c r="Z14">
        <v>832.24300000000005</v>
      </c>
      <c r="AA14">
        <v>25</v>
      </c>
      <c r="AB14">
        <v>1.9890000000000001</v>
      </c>
      <c r="AC14">
        <v>347.76799999999997</v>
      </c>
      <c r="AD14">
        <v>347.774</v>
      </c>
      <c r="AE14">
        <v>24</v>
      </c>
      <c r="AF14" s="1" t="s">
        <v>86</v>
      </c>
      <c r="AG14" s="1" t="s">
        <v>86</v>
      </c>
      <c r="AH14" s="1" t="s">
        <v>86</v>
      </c>
      <c r="AI14" s="1" t="s">
        <v>86</v>
      </c>
      <c r="AJ14" s="1" t="s">
        <v>86</v>
      </c>
      <c r="AK14" s="1" t="s">
        <v>86</v>
      </c>
      <c r="AL14" s="1" t="s">
        <v>86</v>
      </c>
      <c r="AM14" s="1" t="s">
        <v>86</v>
      </c>
      <c r="AN14" s="1" t="s">
        <v>86</v>
      </c>
      <c r="AO14" s="1" t="s">
        <v>86</v>
      </c>
      <c r="AP14" s="1" t="s">
        <v>86</v>
      </c>
      <c r="AQ14" s="1" t="s">
        <v>86</v>
      </c>
      <c r="AR14" s="1" t="s">
        <v>86</v>
      </c>
      <c r="AS14" s="1" t="s">
        <v>86</v>
      </c>
      <c r="AT14" s="1" t="s">
        <v>86</v>
      </c>
      <c r="AU14" s="1" t="s">
        <v>86</v>
      </c>
      <c r="AV14" s="1" t="s">
        <v>86</v>
      </c>
      <c r="AW14" s="1" t="s">
        <v>86</v>
      </c>
      <c r="AX14" s="1" t="s">
        <v>86</v>
      </c>
      <c r="AY14" s="1" t="s">
        <v>86</v>
      </c>
      <c r="AZ14" s="1" t="s">
        <v>86</v>
      </c>
      <c r="BA14" s="1" t="s">
        <v>86</v>
      </c>
      <c r="BB14" s="1" t="s">
        <v>120</v>
      </c>
      <c r="BC14" s="1" t="s">
        <v>85</v>
      </c>
      <c r="BD14" s="1" t="s">
        <v>121</v>
      </c>
      <c r="BE14" s="1" t="s">
        <v>93</v>
      </c>
      <c r="BF14" s="1" t="s">
        <v>85</v>
      </c>
    </row>
    <row r="15" spans="1:58" ht="409.6" hidden="1" x14ac:dyDescent="0.3">
      <c r="A15" s="1" t="s">
        <v>85</v>
      </c>
      <c r="B15" s="1" t="s">
        <v>86</v>
      </c>
      <c r="C15" s="1" t="s">
        <v>86</v>
      </c>
      <c r="D15" s="1" t="s">
        <v>86</v>
      </c>
      <c r="E15" s="1" t="s">
        <v>86</v>
      </c>
      <c r="F15" s="1" t="s">
        <v>86</v>
      </c>
      <c r="G15" s="1" t="s">
        <v>96</v>
      </c>
      <c r="H15">
        <v>16.806000000000001</v>
      </c>
      <c r="I15">
        <v>753.06299999999999</v>
      </c>
      <c r="J15">
        <v>753.07299999999998</v>
      </c>
      <c r="K15">
        <v>27</v>
      </c>
      <c r="L15">
        <v>16.940000000000001</v>
      </c>
      <c r="M15">
        <v>177.477</v>
      </c>
      <c r="N15">
        <v>177.482</v>
      </c>
      <c r="O15">
        <v>13</v>
      </c>
      <c r="P15">
        <v>22.15</v>
      </c>
      <c r="Q15">
        <v>267.74</v>
      </c>
      <c r="R15">
        <v>267.74700000000001</v>
      </c>
      <c r="S15">
        <v>16</v>
      </c>
      <c r="T15" s="1" t="s">
        <v>86</v>
      </c>
      <c r="U15" s="1" t="s">
        <v>86</v>
      </c>
      <c r="V15" s="1" t="s">
        <v>86</v>
      </c>
      <c r="W15" s="1" t="s">
        <v>86</v>
      </c>
      <c r="X15" s="1" t="s">
        <v>86</v>
      </c>
      <c r="Y15" s="1" t="s">
        <v>86</v>
      </c>
      <c r="Z15" s="1" t="s">
        <v>86</v>
      </c>
      <c r="AA15" s="1" t="s">
        <v>86</v>
      </c>
      <c r="AB15" s="1" t="s">
        <v>86</v>
      </c>
      <c r="AC15" s="1" t="s">
        <v>86</v>
      </c>
      <c r="AD15" s="1" t="s">
        <v>86</v>
      </c>
      <c r="AE15" s="1" t="s">
        <v>86</v>
      </c>
      <c r="AF15" s="1" t="s">
        <v>86</v>
      </c>
      <c r="AG15" s="1" t="s">
        <v>91</v>
      </c>
      <c r="AH15" s="1" t="s">
        <v>90</v>
      </c>
      <c r="AI15" s="1" t="s">
        <v>90</v>
      </c>
      <c r="AJ15" s="1" t="s">
        <v>92</v>
      </c>
      <c r="AK15" s="1" t="s">
        <v>91</v>
      </c>
      <c r="AL15" s="1" t="s">
        <v>92</v>
      </c>
      <c r="AM15" s="1" t="s">
        <v>91</v>
      </c>
      <c r="AN15" s="1" t="s">
        <v>90</v>
      </c>
      <c r="AO15" s="1" t="s">
        <v>90</v>
      </c>
      <c r="AP15" s="1" t="s">
        <v>92</v>
      </c>
      <c r="AQ15" s="1" t="s">
        <v>86</v>
      </c>
      <c r="AR15" s="1" t="s">
        <v>93</v>
      </c>
      <c r="AS15" s="1" t="s">
        <v>85</v>
      </c>
      <c r="AT15" s="1" t="s">
        <v>94</v>
      </c>
      <c r="AU15" s="1" t="s">
        <v>85</v>
      </c>
      <c r="AV15" s="1" t="s">
        <v>122</v>
      </c>
      <c r="AW15" s="1" t="s">
        <v>94</v>
      </c>
      <c r="AX15" s="1" t="s">
        <v>102</v>
      </c>
      <c r="AY15" s="1" t="s">
        <v>85</v>
      </c>
      <c r="AZ15" s="1" t="s">
        <v>94</v>
      </c>
      <c r="BA15" s="1" t="s">
        <v>94</v>
      </c>
      <c r="BB15" s="1" t="s">
        <v>86</v>
      </c>
      <c r="BC15" s="1" t="s">
        <v>86</v>
      </c>
      <c r="BD15" s="1" t="s">
        <v>86</v>
      </c>
      <c r="BE15" s="1" t="s">
        <v>86</v>
      </c>
      <c r="BF15" s="1" t="s">
        <v>86</v>
      </c>
    </row>
    <row r="16" spans="1:58" ht="409.6" x14ac:dyDescent="0.3">
      <c r="A16" s="1" t="s">
        <v>86</v>
      </c>
      <c r="B16" s="1" t="s">
        <v>85</v>
      </c>
      <c r="C16" s="1" t="s">
        <v>86</v>
      </c>
      <c r="D16" s="1" t="s">
        <v>86</v>
      </c>
      <c r="E16" s="1" t="s">
        <v>86</v>
      </c>
      <c r="F16" s="1" t="s">
        <v>86</v>
      </c>
      <c r="G16" s="1" t="s">
        <v>96</v>
      </c>
      <c r="H16" s="1" t="s">
        <v>86</v>
      </c>
      <c r="I16" s="1" t="s">
        <v>86</v>
      </c>
      <c r="J16" s="1" t="s">
        <v>86</v>
      </c>
      <c r="K16" s="1" t="s">
        <v>86</v>
      </c>
      <c r="L16" s="1" t="s">
        <v>86</v>
      </c>
      <c r="M16" s="1" t="s">
        <v>86</v>
      </c>
      <c r="N16" s="1" t="s">
        <v>86</v>
      </c>
      <c r="O16" s="1" t="s">
        <v>86</v>
      </c>
      <c r="P16" s="1" t="s">
        <v>86</v>
      </c>
      <c r="Q16" s="1" t="s">
        <v>86</v>
      </c>
      <c r="R16" s="1" t="s">
        <v>86</v>
      </c>
      <c r="S16" s="1" t="s">
        <v>86</v>
      </c>
      <c r="T16">
        <v>18.834</v>
      </c>
      <c r="U16">
        <v>471.89499999999998</v>
      </c>
      <c r="V16">
        <v>471.90100000000001</v>
      </c>
      <c r="W16">
        <v>10</v>
      </c>
      <c r="X16">
        <v>12.724</v>
      </c>
      <c r="Y16">
        <v>362.93799999999999</v>
      </c>
      <c r="Z16">
        <v>362.94200000000001</v>
      </c>
      <c r="AA16">
        <v>46</v>
      </c>
      <c r="AB16">
        <v>14.35</v>
      </c>
      <c r="AC16">
        <v>163.84</v>
      </c>
      <c r="AD16">
        <v>163.845</v>
      </c>
      <c r="AE16">
        <v>9</v>
      </c>
      <c r="AF16" s="1" t="s">
        <v>86</v>
      </c>
      <c r="AG16" s="1" t="s">
        <v>86</v>
      </c>
      <c r="AH16" s="1" t="s">
        <v>86</v>
      </c>
      <c r="AI16" s="1" t="s">
        <v>86</v>
      </c>
      <c r="AJ16" s="1" t="s">
        <v>86</v>
      </c>
      <c r="AK16" s="1" t="s">
        <v>86</v>
      </c>
      <c r="AL16" s="1" t="s">
        <v>86</v>
      </c>
      <c r="AM16" s="1" t="s">
        <v>86</v>
      </c>
      <c r="AN16" s="1" t="s">
        <v>86</v>
      </c>
      <c r="AO16" s="1" t="s">
        <v>86</v>
      </c>
      <c r="AP16" s="1" t="s">
        <v>86</v>
      </c>
      <c r="AQ16" s="1" t="s">
        <v>123</v>
      </c>
      <c r="AR16" s="1" t="s">
        <v>86</v>
      </c>
      <c r="AS16" s="1" t="s">
        <v>86</v>
      </c>
      <c r="AT16" s="1" t="s">
        <v>86</v>
      </c>
      <c r="AU16" s="1" t="s">
        <v>86</v>
      </c>
      <c r="AV16" s="1" t="s">
        <v>86</v>
      </c>
      <c r="AW16" s="1" t="s">
        <v>86</v>
      </c>
      <c r="AX16" s="1" t="s">
        <v>86</v>
      </c>
      <c r="AY16" s="1" t="s">
        <v>86</v>
      </c>
      <c r="AZ16" s="1" t="s">
        <v>86</v>
      </c>
      <c r="BA16" s="1" t="s">
        <v>86</v>
      </c>
      <c r="BB16" s="1" t="s">
        <v>107</v>
      </c>
      <c r="BC16" s="1" t="s">
        <v>85</v>
      </c>
      <c r="BD16" s="1" t="s">
        <v>124</v>
      </c>
      <c r="BE16" s="1" t="s">
        <v>102</v>
      </c>
      <c r="BF16" s="1" t="s">
        <v>85</v>
      </c>
    </row>
    <row r="17" spans="1:58" ht="409.6" x14ac:dyDescent="0.3">
      <c r="A17" s="1" t="s">
        <v>86</v>
      </c>
      <c r="B17" s="1" t="s">
        <v>85</v>
      </c>
      <c r="C17" s="1" t="s">
        <v>86</v>
      </c>
      <c r="D17" s="1" t="s">
        <v>86</v>
      </c>
      <c r="E17" s="1" t="s">
        <v>86</v>
      </c>
      <c r="F17" s="1" t="s">
        <v>86</v>
      </c>
      <c r="G17" s="1" t="s">
        <v>96</v>
      </c>
      <c r="H17" s="1" t="s">
        <v>86</v>
      </c>
      <c r="I17" s="1" t="s">
        <v>86</v>
      </c>
      <c r="J17" s="1" t="s">
        <v>86</v>
      </c>
      <c r="K17" s="1" t="s">
        <v>86</v>
      </c>
      <c r="L17" s="1" t="s">
        <v>86</v>
      </c>
      <c r="M17" s="1" t="s">
        <v>86</v>
      </c>
      <c r="N17" s="1" t="s">
        <v>86</v>
      </c>
      <c r="O17" s="1" t="s">
        <v>86</v>
      </c>
      <c r="P17" s="1" t="s">
        <v>86</v>
      </c>
      <c r="Q17" s="1" t="s">
        <v>86</v>
      </c>
      <c r="R17" s="1" t="s">
        <v>86</v>
      </c>
      <c r="S17" s="1" t="s">
        <v>86</v>
      </c>
      <c r="T17">
        <v>153.42400000000001</v>
      </c>
      <c r="U17">
        <v>290.68799999999999</v>
      </c>
      <c r="V17">
        <v>290.69</v>
      </c>
      <c r="W17">
        <v>15</v>
      </c>
      <c r="X17">
        <v>4.5640000000000001</v>
      </c>
      <c r="Y17">
        <v>463.887</v>
      </c>
      <c r="Z17">
        <v>463.89</v>
      </c>
      <c r="AA17">
        <v>44</v>
      </c>
      <c r="AB17">
        <v>85.331000000000003</v>
      </c>
      <c r="AC17">
        <v>138.499</v>
      </c>
      <c r="AD17">
        <v>138.50200000000001</v>
      </c>
      <c r="AE17">
        <v>3</v>
      </c>
      <c r="AF17" s="1" t="s">
        <v>86</v>
      </c>
      <c r="AG17" s="1" t="s">
        <v>86</v>
      </c>
      <c r="AH17" s="1" t="s">
        <v>86</v>
      </c>
      <c r="AI17" s="1" t="s">
        <v>86</v>
      </c>
      <c r="AJ17" s="1" t="s">
        <v>86</v>
      </c>
      <c r="AK17" s="1" t="s">
        <v>86</v>
      </c>
      <c r="AL17" s="1" t="s">
        <v>86</v>
      </c>
      <c r="AM17" s="1" t="s">
        <v>86</v>
      </c>
      <c r="AN17" s="1" t="s">
        <v>86</v>
      </c>
      <c r="AO17" s="1" t="s">
        <v>86</v>
      </c>
      <c r="AP17" s="1" t="s">
        <v>86</v>
      </c>
      <c r="AQ17" s="1" t="s">
        <v>86</v>
      </c>
      <c r="AR17" s="1" t="s">
        <v>86</v>
      </c>
      <c r="AS17" s="1" t="s">
        <v>86</v>
      </c>
      <c r="AT17" s="1" t="s">
        <v>86</v>
      </c>
      <c r="AU17" s="1" t="s">
        <v>86</v>
      </c>
      <c r="AV17" s="1" t="s">
        <v>86</v>
      </c>
      <c r="AW17" s="1" t="s">
        <v>86</v>
      </c>
      <c r="AX17" s="1" t="s">
        <v>86</v>
      </c>
      <c r="AY17" s="1" t="s">
        <v>86</v>
      </c>
      <c r="AZ17" s="1" t="s">
        <v>86</v>
      </c>
      <c r="BA17" s="1" t="s">
        <v>86</v>
      </c>
      <c r="BB17" s="1" t="s">
        <v>107</v>
      </c>
      <c r="BC17" s="1" t="s">
        <v>85</v>
      </c>
      <c r="BD17" s="1" t="s">
        <v>125</v>
      </c>
      <c r="BE17" s="1" t="s">
        <v>102</v>
      </c>
      <c r="BF17" s="1" t="s">
        <v>85</v>
      </c>
    </row>
    <row r="18" spans="1:58" ht="409.6" x14ac:dyDescent="0.3">
      <c r="A18" s="1" t="s">
        <v>86</v>
      </c>
      <c r="B18" s="1" t="s">
        <v>85</v>
      </c>
      <c r="C18" s="1" t="s">
        <v>86</v>
      </c>
      <c r="D18" s="1" t="s">
        <v>86</v>
      </c>
      <c r="E18" s="1" t="s">
        <v>86</v>
      </c>
      <c r="F18" s="1" t="s">
        <v>86</v>
      </c>
      <c r="G18" s="1" t="s">
        <v>96</v>
      </c>
      <c r="H18" s="1" t="s">
        <v>86</v>
      </c>
      <c r="I18" s="1" t="s">
        <v>86</v>
      </c>
      <c r="J18" s="1" t="s">
        <v>86</v>
      </c>
      <c r="K18" s="1" t="s">
        <v>86</v>
      </c>
      <c r="L18" s="1" t="s">
        <v>86</v>
      </c>
      <c r="M18" s="1" t="s">
        <v>86</v>
      </c>
      <c r="N18" s="1" t="s">
        <v>86</v>
      </c>
      <c r="O18" s="1" t="s">
        <v>86</v>
      </c>
      <c r="P18" s="1" t="s">
        <v>86</v>
      </c>
      <c r="Q18" s="1" t="s">
        <v>86</v>
      </c>
      <c r="R18" s="1" t="s">
        <v>86</v>
      </c>
      <c r="S18" s="1" t="s">
        <v>86</v>
      </c>
      <c r="T18">
        <v>46.722000000000001</v>
      </c>
      <c r="U18">
        <v>179.34700000000001</v>
      </c>
      <c r="V18">
        <v>179.35</v>
      </c>
      <c r="W18">
        <v>20</v>
      </c>
      <c r="X18">
        <v>2.677</v>
      </c>
      <c r="Y18">
        <v>409.96199999999999</v>
      </c>
      <c r="Z18">
        <v>409.964</v>
      </c>
      <c r="AA18">
        <v>50</v>
      </c>
      <c r="AB18">
        <v>29.094999999999999</v>
      </c>
      <c r="AC18">
        <v>83.831999999999994</v>
      </c>
      <c r="AD18">
        <v>83.834999999999994</v>
      </c>
      <c r="AE18">
        <v>4</v>
      </c>
      <c r="AF18" s="1" t="s">
        <v>86</v>
      </c>
      <c r="AG18" s="1" t="s">
        <v>86</v>
      </c>
      <c r="AH18" s="1" t="s">
        <v>86</v>
      </c>
      <c r="AI18" s="1" t="s">
        <v>86</v>
      </c>
      <c r="AJ18" s="1" t="s">
        <v>86</v>
      </c>
      <c r="AK18" s="1" t="s">
        <v>86</v>
      </c>
      <c r="AL18" s="1" t="s">
        <v>86</v>
      </c>
      <c r="AM18" s="1" t="s">
        <v>86</v>
      </c>
      <c r="AN18" s="1" t="s">
        <v>86</v>
      </c>
      <c r="AO18" s="1" t="s">
        <v>86</v>
      </c>
      <c r="AP18" s="1" t="s">
        <v>86</v>
      </c>
      <c r="AQ18" s="1" t="s">
        <v>126</v>
      </c>
      <c r="AR18" s="1" t="s">
        <v>86</v>
      </c>
      <c r="AS18" s="1" t="s">
        <v>86</v>
      </c>
      <c r="AT18" s="1" t="s">
        <v>86</v>
      </c>
      <c r="AU18" s="1" t="s">
        <v>86</v>
      </c>
      <c r="AV18" s="1" t="s">
        <v>86</v>
      </c>
      <c r="AW18" s="1" t="s">
        <v>86</v>
      </c>
      <c r="AX18" s="1" t="s">
        <v>86</v>
      </c>
      <c r="AY18" s="1" t="s">
        <v>86</v>
      </c>
      <c r="AZ18" s="1" t="s">
        <v>86</v>
      </c>
      <c r="BA18" s="1" t="s">
        <v>86</v>
      </c>
      <c r="BB18" s="1" t="s">
        <v>116</v>
      </c>
      <c r="BC18" s="1" t="s">
        <v>104</v>
      </c>
      <c r="BD18" s="1" t="s">
        <v>127</v>
      </c>
      <c r="BE18" s="1" t="s">
        <v>102</v>
      </c>
      <c r="BF18" s="1" t="s">
        <v>104</v>
      </c>
    </row>
    <row r="19" spans="1:58" ht="409.6" x14ac:dyDescent="0.3">
      <c r="A19" s="1" t="s">
        <v>86</v>
      </c>
      <c r="B19" s="1" t="s">
        <v>85</v>
      </c>
      <c r="C19" s="1" t="s">
        <v>86</v>
      </c>
      <c r="D19" s="1" t="s">
        <v>86</v>
      </c>
      <c r="E19" s="1" t="s">
        <v>86</v>
      </c>
      <c r="F19" s="1" t="s">
        <v>86</v>
      </c>
      <c r="G19" s="1" t="s">
        <v>96</v>
      </c>
      <c r="H19" s="1" t="s">
        <v>86</v>
      </c>
      <c r="I19" s="1" t="s">
        <v>86</v>
      </c>
      <c r="J19" s="1" t="s">
        <v>86</v>
      </c>
      <c r="K19" s="1" t="s">
        <v>86</v>
      </c>
      <c r="L19" s="1" t="s">
        <v>86</v>
      </c>
      <c r="M19" s="1" t="s">
        <v>86</v>
      </c>
      <c r="N19" s="1" t="s">
        <v>86</v>
      </c>
      <c r="O19" s="1" t="s">
        <v>86</v>
      </c>
      <c r="P19" s="1" t="s">
        <v>86</v>
      </c>
      <c r="Q19" s="1" t="s">
        <v>86</v>
      </c>
      <c r="R19" s="1" t="s">
        <v>86</v>
      </c>
      <c r="S19" s="1" t="s">
        <v>86</v>
      </c>
      <c r="T19">
        <v>6.7869999999999999</v>
      </c>
      <c r="U19">
        <v>113.011</v>
      </c>
      <c r="V19">
        <v>113.02</v>
      </c>
      <c r="W19">
        <v>5</v>
      </c>
      <c r="X19">
        <v>5.7619999999999996</v>
      </c>
      <c r="Y19">
        <v>178.95</v>
      </c>
      <c r="Z19">
        <v>178.95400000000001</v>
      </c>
      <c r="AA19">
        <v>7</v>
      </c>
      <c r="AB19">
        <v>22.919</v>
      </c>
      <c r="AC19">
        <v>66.546000000000006</v>
      </c>
      <c r="AD19">
        <v>66.552000000000007</v>
      </c>
      <c r="AE19">
        <v>5</v>
      </c>
      <c r="AF19" s="1" t="s">
        <v>86</v>
      </c>
      <c r="AG19" s="1" t="s">
        <v>86</v>
      </c>
      <c r="AH19" s="1" t="s">
        <v>86</v>
      </c>
      <c r="AI19" s="1" t="s">
        <v>86</v>
      </c>
      <c r="AJ19" s="1" t="s">
        <v>86</v>
      </c>
      <c r="AK19" s="1" t="s">
        <v>86</v>
      </c>
      <c r="AL19" s="1" t="s">
        <v>86</v>
      </c>
      <c r="AM19" s="1" t="s">
        <v>86</v>
      </c>
      <c r="AN19" s="1" t="s">
        <v>86</v>
      </c>
      <c r="AO19" s="1" t="s">
        <v>86</v>
      </c>
      <c r="AP19" s="1" t="s">
        <v>86</v>
      </c>
      <c r="AQ19" s="1" t="s">
        <v>86</v>
      </c>
      <c r="AR19" s="1" t="s">
        <v>86</v>
      </c>
      <c r="AS19" s="1" t="s">
        <v>86</v>
      </c>
      <c r="AT19" s="1" t="s">
        <v>86</v>
      </c>
      <c r="AU19" s="1" t="s">
        <v>86</v>
      </c>
      <c r="AV19" s="1" t="s">
        <v>86</v>
      </c>
      <c r="AW19" s="1" t="s">
        <v>86</v>
      </c>
      <c r="AX19" s="1" t="s">
        <v>86</v>
      </c>
      <c r="AY19" s="1" t="s">
        <v>86</v>
      </c>
      <c r="AZ19" s="1" t="s">
        <v>86</v>
      </c>
      <c r="BA19" s="1" t="s">
        <v>86</v>
      </c>
      <c r="BB19" s="1" t="s">
        <v>128</v>
      </c>
      <c r="BC19" s="1" t="s">
        <v>85</v>
      </c>
      <c r="BD19" s="1" t="s">
        <v>129</v>
      </c>
      <c r="BE19" s="1" t="s">
        <v>93</v>
      </c>
      <c r="BF19" s="1" t="s">
        <v>85</v>
      </c>
    </row>
    <row r="20" spans="1:58" ht="409.6" x14ac:dyDescent="0.3">
      <c r="A20" s="1" t="s">
        <v>86</v>
      </c>
      <c r="B20" s="1" t="s">
        <v>85</v>
      </c>
      <c r="C20" s="1" t="s">
        <v>86</v>
      </c>
      <c r="D20" s="1" t="s">
        <v>86</v>
      </c>
      <c r="E20" s="1" t="s">
        <v>86</v>
      </c>
      <c r="F20" s="1" t="s">
        <v>86</v>
      </c>
      <c r="G20" s="1" t="s">
        <v>96</v>
      </c>
      <c r="H20" s="1" t="s">
        <v>86</v>
      </c>
      <c r="I20" s="1" t="s">
        <v>86</v>
      </c>
      <c r="J20" s="1" t="s">
        <v>86</v>
      </c>
      <c r="K20" s="1" t="s">
        <v>86</v>
      </c>
      <c r="L20" s="1" t="s">
        <v>86</v>
      </c>
      <c r="M20" s="1" t="s">
        <v>86</v>
      </c>
      <c r="N20" s="1" t="s">
        <v>86</v>
      </c>
      <c r="O20" s="1" t="s">
        <v>86</v>
      </c>
      <c r="P20" s="1" t="s">
        <v>86</v>
      </c>
      <c r="Q20" s="1" t="s">
        <v>86</v>
      </c>
      <c r="R20" s="1" t="s">
        <v>86</v>
      </c>
      <c r="S20" s="1" t="s">
        <v>86</v>
      </c>
      <c r="T20">
        <v>1.6830000000000001</v>
      </c>
      <c r="U20">
        <v>326.928</v>
      </c>
      <c r="V20">
        <v>326.93099999999998</v>
      </c>
      <c r="W20">
        <v>112</v>
      </c>
      <c r="X20">
        <v>7.9640000000000004</v>
      </c>
      <c r="Y20">
        <v>421.40800000000002</v>
      </c>
      <c r="Z20">
        <v>421.411</v>
      </c>
      <c r="AA20">
        <v>11</v>
      </c>
      <c r="AB20">
        <v>5.7089999999999996</v>
      </c>
      <c r="AC20">
        <v>116.69199999999999</v>
      </c>
      <c r="AD20">
        <v>116.69499999999999</v>
      </c>
      <c r="AE20">
        <v>9</v>
      </c>
      <c r="AF20" s="1" t="s">
        <v>86</v>
      </c>
      <c r="AG20" s="1" t="s">
        <v>86</v>
      </c>
      <c r="AH20" s="1" t="s">
        <v>86</v>
      </c>
      <c r="AI20" s="1" t="s">
        <v>86</v>
      </c>
      <c r="AJ20" s="1" t="s">
        <v>86</v>
      </c>
      <c r="AK20" s="1" t="s">
        <v>86</v>
      </c>
      <c r="AL20" s="1" t="s">
        <v>86</v>
      </c>
      <c r="AM20" s="1" t="s">
        <v>86</v>
      </c>
      <c r="AN20" s="1" t="s">
        <v>86</v>
      </c>
      <c r="AO20" s="1" t="s">
        <v>86</v>
      </c>
      <c r="AP20" s="1" t="s">
        <v>86</v>
      </c>
      <c r="AQ20" s="1" t="s">
        <v>86</v>
      </c>
      <c r="AR20" s="1" t="s">
        <v>86</v>
      </c>
      <c r="AS20" s="1" t="s">
        <v>86</v>
      </c>
      <c r="AT20" s="1" t="s">
        <v>86</v>
      </c>
      <c r="AU20" s="1" t="s">
        <v>86</v>
      </c>
      <c r="AV20" s="1" t="s">
        <v>86</v>
      </c>
      <c r="AW20" s="1" t="s">
        <v>86</v>
      </c>
      <c r="AX20" s="1" t="s">
        <v>86</v>
      </c>
      <c r="AY20" s="1" t="s">
        <v>86</v>
      </c>
      <c r="AZ20" s="1" t="s">
        <v>86</v>
      </c>
      <c r="BA20" s="1" t="s">
        <v>86</v>
      </c>
      <c r="BB20" s="1" t="s">
        <v>93</v>
      </c>
      <c r="BC20" s="1" t="s">
        <v>85</v>
      </c>
      <c r="BD20" s="1" t="s">
        <v>130</v>
      </c>
      <c r="BE20" s="1" t="s">
        <v>102</v>
      </c>
      <c r="BF20" s="1" t="s">
        <v>85</v>
      </c>
    </row>
    <row r="21" spans="1:58" ht="409.6" hidden="1" x14ac:dyDescent="0.3">
      <c r="A21" s="1" t="s">
        <v>85</v>
      </c>
      <c r="B21" s="1" t="s">
        <v>86</v>
      </c>
      <c r="C21" s="1" t="s">
        <v>86</v>
      </c>
      <c r="D21" s="1" t="s">
        <v>86</v>
      </c>
      <c r="E21" s="1" t="s">
        <v>86</v>
      </c>
      <c r="F21" s="1" t="s">
        <v>86</v>
      </c>
      <c r="G21" s="1" t="s">
        <v>96</v>
      </c>
      <c r="H21">
        <v>396.72199999999998</v>
      </c>
      <c r="I21">
        <v>491.43</v>
      </c>
      <c r="J21">
        <v>491.435</v>
      </c>
      <c r="K21">
        <v>5</v>
      </c>
      <c r="L21">
        <v>132.173</v>
      </c>
      <c r="M21">
        <v>1504.5840000000001</v>
      </c>
      <c r="N21">
        <v>1504.587</v>
      </c>
      <c r="O21">
        <v>37</v>
      </c>
      <c r="P21">
        <v>7.4950000000000001</v>
      </c>
      <c r="Q21">
        <v>405.971</v>
      </c>
      <c r="R21">
        <v>405.97699999999998</v>
      </c>
      <c r="S21">
        <v>10</v>
      </c>
      <c r="T21" s="1" t="s">
        <v>86</v>
      </c>
      <c r="U21" s="1" t="s">
        <v>86</v>
      </c>
      <c r="V21" s="1" t="s">
        <v>86</v>
      </c>
      <c r="W21" s="1" t="s">
        <v>86</v>
      </c>
      <c r="X21" s="1" t="s">
        <v>86</v>
      </c>
      <c r="Y21" s="1" t="s">
        <v>86</v>
      </c>
      <c r="Z21" s="1" t="s">
        <v>86</v>
      </c>
      <c r="AA21" s="1" t="s">
        <v>86</v>
      </c>
      <c r="AB21" s="1" t="s">
        <v>86</v>
      </c>
      <c r="AC21" s="1" t="s">
        <v>86</v>
      </c>
      <c r="AD21" s="1" t="s">
        <v>86</v>
      </c>
      <c r="AE21" s="1" t="s">
        <v>86</v>
      </c>
      <c r="AF21" s="1" t="s">
        <v>131</v>
      </c>
      <c r="AG21" s="1" t="s">
        <v>92</v>
      </c>
      <c r="AH21" s="1" t="s">
        <v>98</v>
      </c>
      <c r="AI21" s="1" t="s">
        <v>89</v>
      </c>
      <c r="AJ21" s="1" t="s">
        <v>92</v>
      </c>
      <c r="AK21" s="1" t="s">
        <v>91</v>
      </c>
      <c r="AL21" s="1" t="s">
        <v>92</v>
      </c>
      <c r="AM21" s="1" t="s">
        <v>89</v>
      </c>
      <c r="AN21" s="1" t="s">
        <v>98</v>
      </c>
      <c r="AO21" s="1" t="s">
        <v>91</v>
      </c>
      <c r="AP21" s="1" t="s">
        <v>98</v>
      </c>
      <c r="AQ21" s="1" t="s">
        <v>86</v>
      </c>
      <c r="AR21" s="1" t="s">
        <v>93</v>
      </c>
      <c r="AS21" s="1" t="s">
        <v>85</v>
      </c>
      <c r="AT21" s="1" t="s">
        <v>85</v>
      </c>
      <c r="AU21" s="1" t="s">
        <v>85</v>
      </c>
      <c r="AV21" s="1" t="s">
        <v>132</v>
      </c>
      <c r="AW21" s="1" t="s">
        <v>85</v>
      </c>
      <c r="AX21" s="1" t="s">
        <v>102</v>
      </c>
      <c r="AY21" s="1" t="s">
        <v>85</v>
      </c>
      <c r="AZ21" s="1" t="s">
        <v>94</v>
      </c>
      <c r="BA21" s="1" t="s">
        <v>85</v>
      </c>
      <c r="BB21" s="1" t="s">
        <v>86</v>
      </c>
      <c r="BC21" s="1" t="s">
        <v>86</v>
      </c>
      <c r="BD21" s="1" t="s">
        <v>86</v>
      </c>
      <c r="BE21" s="1" t="s">
        <v>86</v>
      </c>
      <c r="BF21" s="1" t="s">
        <v>86</v>
      </c>
    </row>
    <row r="22" spans="1:58" ht="409.6" x14ac:dyDescent="0.3">
      <c r="A22" s="1" t="s">
        <v>86</v>
      </c>
      <c r="B22" s="1" t="s">
        <v>85</v>
      </c>
      <c r="C22" s="1" t="s">
        <v>86</v>
      </c>
      <c r="D22" s="1" t="s">
        <v>86</v>
      </c>
      <c r="E22" s="1" t="s">
        <v>86</v>
      </c>
      <c r="F22" s="1" t="s">
        <v>86</v>
      </c>
      <c r="G22" s="1" t="s">
        <v>96</v>
      </c>
      <c r="H22" s="1" t="s">
        <v>86</v>
      </c>
      <c r="I22" s="1" t="s">
        <v>86</v>
      </c>
      <c r="J22" s="1" t="s">
        <v>86</v>
      </c>
      <c r="K22" s="1" t="s">
        <v>86</v>
      </c>
      <c r="L22" s="1" t="s">
        <v>86</v>
      </c>
      <c r="M22" s="1" t="s">
        <v>86</v>
      </c>
      <c r="N22" s="1" t="s">
        <v>86</v>
      </c>
      <c r="O22" s="1" t="s">
        <v>86</v>
      </c>
      <c r="P22" s="1" t="s">
        <v>86</v>
      </c>
      <c r="Q22" s="1" t="s">
        <v>86</v>
      </c>
      <c r="R22" s="1" t="s">
        <v>86</v>
      </c>
      <c r="S22" s="1" t="s">
        <v>86</v>
      </c>
      <c r="T22">
        <v>120.654</v>
      </c>
      <c r="U22">
        <v>132.24299999999999</v>
      </c>
      <c r="V22">
        <v>132.29900000000001</v>
      </c>
      <c r="W22">
        <v>3</v>
      </c>
      <c r="X22">
        <v>32.905000000000001</v>
      </c>
      <c r="Y22">
        <v>318.34199999999998</v>
      </c>
      <c r="Z22">
        <v>318.37700000000001</v>
      </c>
      <c r="AA22">
        <v>2</v>
      </c>
      <c r="AB22">
        <v>35.563000000000002</v>
      </c>
      <c r="AC22">
        <v>60.9</v>
      </c>
      <c r="AD22">
        <v>60.927999999999997</v>
      </c>
      <c r="AE22">
        <v>3</v>
      </c>
      <c r="AF22" s="1" t="s">
        <v>86</v>
      </c>
      <c r="AG22" s="1" t="s">
        <v>86</v>
      </c>
      <c r="AH22" s="1" t="s">
        <v>86</v>
      </c>
      <c r="AI22" s="1" t="s">
        <v>86</v>
      </c>
      <c r="AJ22" s="1" t="s">
        <v>86</v>
      </c>
      <c r="AK22" s="1" t="s">
        <v>86</v>
      </c>
      <c r="AL22" s="1" t="s">
        <v>86</v>
      </c>
      <c r="AM22" s="1" t="s">
        <v>86</v>
      </c>
      <c r="AN22" s="1" t="s">
        <v>86</v>
      </c>
      <c r="AO22" s="1" t="s">
        <v>86</v>
      </c>
      <c r="AP22" s="1" t="s">
        <v>86</v>
      </c>
      <c r="AQ22" s="1" t="s">
        <v>86</v>
      </c>
      <c r="AR22" s="1" t="s">
        <v>86</v>
      </c>
      <c r="AS22" s="1" t="s">
        <v>86</v>
      </c>
      <c r="AT22" s="1" t="s">
        <v>86</v>
      </c>
      <c r="AU22" s="1" t="s">
        <v>86</v>
      </c>
      <c r="AV22" s="1" t="s">
        <v>86</v>
      </c>
      <c r="AW22" s="1" t="s">
        <v>86</v>
      </c>
      <c r="AX22" s="1" t="s">
        <v>86</v>
      </c>
      <c r="AY22" s="1" t="s">
        <v>86</v>
      </c>
      <c r="AZ22" s="1" t="s">
        <v>86</v>
      </c>
      <c r="BA22" s="1" t="s">
        <v>86</v>
      </c>
      <c r="BB22" s="1" t="s">
        <v>116</v>
      </c>
      <c r="BC22" s="1" t="s">
        <v>85</v>
      </c>
      <c r="BD22" s="1" t="s">
        <v>133</v>
      </c>
      <c r="BE22" s="1" t="s">
        <v>102</v>
      </c>
      <c r="BF22" s="1" t="s">
        <v>85</v>
      </c>
    </row>
    <row r="23" spans="1:58" ht="409.6" x14ac:dyDescent="0.3">
      <c r="A23" s="1" t="s">
        <v>86</v>
      </c>
      <c r="B23" s="1" t="s">
        <v>85</v>
      </c>
      <c r="C23" s="1" t="s">
        <v>86</v>
      </c>
      <c r="D23" s="1" t="s">
        <v>86</v>
      </c>
      <c r="E23" s="1" t="s">
        <v>86</v>
      </c>
      <c r="F23" s="1" t="s">
        <v>86</v>
      </c>
      <c r="G23" s="1" t="s">
        <v>96</v>
      </c>
      <c r="H23" s="1" t="s">
        <v>86</v>
      </c>
      <c r="I23" s="1" t="s">
        <v>86</v>
      </c>
      <c r="J23" s="1" t="s">
        <v>86</v>
      </c>
      <c r="K23" s="1" t="s">
        <v>86</v>
      </c>
      <c r="L23" s="1" t="s">
        <v>86</v>
      </c>
      <c r="M23" s="1" t="s">
        <v>86</v>
      </c>
      <c r="N23" s="1" t="s">
        <v>86</v>
      </c>
      <c r="O23" s="1" t="s">
        <v>86</v>
      </c>
      <c r="P23" s="1" t="s">
        <v>86</v>
      </c>
      <c r="Q23" s="1" t="s">
        <v>86</v>
      </c>
      <c r="R23" s="1" t="s">
        <v>86</v>
      </c>
      <c r="S23" s="1" t="s">
        <v>86</v>
      </c>
      <c r="T23">
        <v>10.978999999999999</v>
      </c>
      <c r="U23">
        <v>153.30099999999999</v>
      </c>
      <c r="V23">
        <v>153.31700000000001</v>
      </c>
      <c r="W23">
        <v>15</v>
      </c>
      <c r="X23">
        <v>22.774999999999999</v>
      </c>
      <c r="Y23">
        <v>288.12700000000001</v>
      </c>
      <c r="Z23">
        <v>288.13799999999998</v>
      </c>
      <c r="AA23">
        <v>6</v>
      </c>
      <c r="AB23">
        <v>88.507000000000005</v>
      </c>
      <c r="AC23">
        <v>101.86</v>
      </c>
      <c r="AD23">
        <v>101.872</v>
      </c>
      <c r="AE23">
        <v>4</v>
      </c>
      <c r="AF23" s="1" t="s">
        <v>86</v>
      </c>
      <c r="AG23" s="1" t="s">
        <v>86</v>
      </c>
      <c r="AH23" s="1" t="s">
        <v>86</v>
      </c>
      <c r="AI23" s="1" t="s">
        <v>86</v>
      </c>
      <c r="AJ23" s="1" t="s">
        <v>86</v>
      </c>
      <c r="AK23" s="1" t="s">
        <v>86</v>
      </c>
      <c r="AL23" s="1" t="s">
        <v>86</v>
      </c>
      <c r="AM23" s="1" t="s">
        <v>86</v>
      </c>
      <c r="AN23" s="1" t="s">
        <v>86</v>
      </c>
      <c r="AO23" s="1" t="s">
        <v>86</v>
      </c>
      <c r="AP23" s="1" t="s">
        <v>86</v>
      </c>
      <c r="AQ23" s="1" t="s">
        <v>134</v>
      </c>
      <c r="AR23" s="1" t="s">
        <v>86</v>
      </c>
      <c r="AS23" s="1" t="s">
        <v>86</v>
      </c>
      <c r="AT23" s="1" t="s">
        <v>86</v>
      </c>
      <c r="AU23" s="1" t="s">
        <v>86</v>
      </c>
      <c r="AV23" s="1" t="s">
        <v>86</v>
      </c>
      <c r="AW23" s="1" t="s">
        <v>86</v>
      </c>
      <c r="AX23" s="1" t="s">
        <v>86</v>
      </c>
      <c r="AY23" s="1" t="s">
        <v>86</v>
      </c>
      <c r="AZ23" s="1" t="s">
        <v>86</v>
      </c>
      <c r="BA23" s="1" t="s">
        <v>86</v>
      </c>
      <c r="BB23" s="1" t="s">
        <v>116</v>
      </c>
      <c r="BC23" s="1" t="s">
        <v>85</v>
      </c>
      <c r="BD23" s="1" t="s">
        <v>135</v>
      </c>
      <c r="BE23" s="1" t="s">
        <v>93</v>
      </c>
      <c r="BF23" s="1" t="s">
        <v>104</v>
      </c>
    </row>
    <row r="24" spans="1:58" ht="409.6" x14ac:dyDescent="0.3">
      <c r="A24" s="1" t="s">
        <v>86</v>
      </c>
      <c r="B24" s="1" t="s">
        <v>85</v>
      </c>
      <c r="C24" s="1" t="s">
        <v>86</v>
      </c>
      <c r="D24" s="1" t="s">
        <v>86</v>
      </c>
      <c r="E24" s="1" t="s">
        <v>86</v>
      </c>
      <c r="F24" s="1" t="s">
        <v>86</v>
      </c>
      <c r="G24" s="1" t="s">
        <v>96</v>
      </c>
      <c r="H24" s="1" t="s">
        <v>86</v>
      </c>
      <c r="I24" s="1" t="s">
        <v>86</v>
      </c>
      <c r="J24" s="1" t="s">
        <v>86</v>
      </c>
      <c r="K24" s="1" t="s">
        <v>86</v>
      </c>
      <c r="L24" s="1" t="s">
        <v>86</v>
      </c>
      <c r="M24" s="1" t="s">
        <v>86</v>
      </c>
      <c r="N24" s="1" t="s">
        <v>86</v>
      </c>
      <c r="O24" s="1" t="s">
        <v>86</v>
      </c>
      <c r="P24" s="1" t="s">
        <v>86</v>
      </c>
      <c r="Q24" s="1" t="s">
        <v>86</v>
      </c>
      <c r="R24" s="1" t="s">
        <v>86</v>
      </c>
      <c r="S24" s="1" t="s">
        <v>86</v>
      </c>
      <c r="T24">
        <v>65.084999999999994</v>
      </c>
      <c r="U24">
        <v>270.17599999999999</v>
      </c>
      <c r="V24">
        <v>270.18</v>
      </c>
      <c r="W24">
        <v>39</v>
      </c>
      <c r="X24">
        <v>11.231</v>
      </c>
      <c r="Y24">
        <v>292.07499999999999</v>
      </c>
      <c r="Z24">
        <v>292.07799999999997</v>
      </c>
      <c r="AA24">
        <v>20</v>
      </c>
      <c r="AB24">
        <v>112.679</v>
      </c>
      <c r="AC24">
        <v>137.51499999999999</v>
      </c>
      <c r="AD24">
        <v>137.52099999999999</v>
      </c>
      <c r="AE24">
        <v>6</v>
      </c>
      <c r="AF24" s="1" t="s">
        <v>86</v>
      </c>
      <c r="AG24" s="1" t="s">
        <v>86</v>
      </c>
      <c r="AH24" s="1" t="s">
        <v>86</v>
      </c>
      <c r="AI24" s="1" t="s">
        <v>86</v>
      </c>
      <c r="AJ24" s="1" t="s">
        <v>86</v>
      </c>
      <c r="AK24" s="1" t="s">
        <v>86</v>
      </c>
      <c r="AL24" s="1" t="s">
        <v>86</v>
      </c>
      <c r="AM24" s="1" t="s">
        <v>86</v>
      </c>
      <c r="AN24" s="1" t="s">
        <v>86</v>
      </c>
      <c r="AO24" s="1" t="s">
        <v>86</v>
      </c>
      <c r="AP24" s="1" t="s">
        <v>86</v>
      </c>
      <c r="AQ24" s="1" t="s">
        <v>136</v>
      </c>
      <c r="AR24" s="1" t="s">
        <v>86</v>
      </c>
      <c r="AS24" s="1" t="s">
        <v>86</v>
      </c>
      <c r="AT24" s="1" t="s">
        <v>86</v>
      </c>
      <c r="AU24" s="1" t="s">
        <v>86</v>
      </c>
      <c r="AV24" s="1" t="s">
        <v>86</v>
      </c>
      <c r="AW24" s="1" t="s">
        <v>86</v>
      </c>
      <c r="AX24" s="1" t="s">
        <v>86</v>
      </c>
      <c r="AY24" s="1" t="s">
        <v>86</v>
      </c>
      <c r="AZ24" s="1" t="s">
        <v>86</v>
      </c>
      <c r="BA24" s="1" t="s">
        <v>86</v>
      </c>
      <c r="BB24" s="1" t="s">
        <v>93</v>
      </c>
      <c r="BC24" s="1" t="s">
        <v>85</v>
      </c>
      <c r="BD24" s="1" t="s">
        <v>137</v>
      </c>
      <c r="BE24" s="1" t="s">
        <v>102</v>
      </c>
      <c r="BF24" s="1" t="s">
        <v>85</v>
      </c>
    </row>
    <row r="25" spans="1:58" ht="409.6" x14ac:dyDescent="0.3">
      <c r="A25" s="1" t="s">
        <v>86</v>
      </c>
      <c r="B25" s="1" t="s">
        <v>85</v>
      </c>
      <c r="C25" s="1" t="s">
        <v>86</v>
      </c>
      <c r="D25" s="1" t="s">
        <v>86</v>
      </c>
      <c r="E25" s="1" t="s">
        <v>86</v>
      </c>
      <c r="F25" s="1" t="s">
        <v>86</v>
      </c>
      <c r="G25" s="1" t="s">
        <v>96</v>
      </c>
      <c r="H25" s="1" t="s">
        <v>86</v>
      </c>
      <c r="I25" s="1" t="s">
        <v>86</v>
      </c>
      <c r="J25" s="1" t="s">
        <v>86</v>
      </c>
      <c r="K25" s="1" t="s">
        <v>86</v>
      </c>
      <c r="L25" s="1" t="s">
        <v>86</v>
      </c>
      <c r="M25" s="1" t="s">
        <v>86</v>
      </c>
      <c r="N25" s="1" t="s">
        <v>86</v>
      </c>
      <c r="O25" s="1" t="s">
        <v>86</v>
      </c>
      <c r="P25" s="1" t="s">
        <v>86</v>
      </c>
      <c r="Q25" s="1" t="s">
        <v>86</v>
      </c>
      <c r="R25" s="1" t="s">
        <v>86</v>
      </c>
      <c r="S25" s="1" t="s">
        <v>86</v>
      </c>
      <c r="T25">
        <v>133.37200000000001</v>
      </c>
      <c r="U25">
        <v>540.53599999999994</v>
      </c>
      <c r="V25">
        <v>540.54200000000003</v>
      </c>
      <c r="W25">
        <v>6</v>
      </c>
      <c r="X25">
        <v>25.943999999999999</v>
      </c>
      <c r="Y25">
        <v>695.65700000000004</v>
      </c>
      <c r="Z25">
        <v>695.66</v>
      </c>
      <c r="AA25">
        <v>25</v>
      </c>
      <c r="AB25">
        <v>248.29900000000001</v>
      </c>
      <c r="AC25">
        <v>253.03399999999999</v>
      </c>
      <c r="AD25">
        <v>253.04599999999999</v>
      </c>
      <c r="AE25">
        <v>4</v>
      </c>
      <c r="AF25" s="1" t="s">
        <v>86</v>
      </c>
      <c r="AG25" s="1" t="s">
        <v>86</v>
      </c>
      <c r="AH25" s="1" t="s">
        <v>86</v>
      </c>
      <c r="AI25" s="1" t="s">
        <v>86</v>
      </c>
      <c r="AJ25" s="1" t="s">
        <v>86</v>
      </c>
      <c r="AK25" s="1" t="s">
        <v>86</v>
      </c>
      <c r="AL25" s="1" t="s">
        <v>86</v>
      </c>
      <c r="AM25" s="1" t="s">
        <v>86</v>
      </c>
      <c r="AN25" s="1" t="s">
        <v>86</v>
      </c>
      <c r="AO25" s="1" t="s">
        <v>86</v>
      </c>
      <c r="AP25" s="1" t="s">
        <v>86</v>
      </c>
      <c r="AQ25" s="1" t="s">
        <v>138</v>
      </c>
      <c r="AR25" s="1" t="s">
        <v>86</v>
      </c>
      <c r="AS25" s="1" t="s">
        <v>86</v>
      </c>
      <c r="AT25" s="1" t="s">
        <v>86</v>
      </c>
      <c r="AU25" s="1" t="s">
        <v>86</v>
      </c>
      <c r="AV25" s="1" t="s">
        <v>86</v>
      </c>
      <c r="AW25" s="1" t="s">
        <v>86</v>
      </c>
      <c r="AX25" s="1" t="s">
        <v>86</v>
      </c>
      <c r="AY25" s="1" t="s">
        <v>86</v>
      </c>
      <c r="AZ25" s="1" t="s">
        <v>86</v>
      </c>
      <c r="BA25" s="1" t="s">
        <v>86</v>
      </c>
      <c r="BB25" s="1" t="s">
        <v>93</v>
      </c>
      <c r="BC25" s="1" t="s">
        <v>85</v>
      </c>
      <c r="BD25" s="1" t="s">
        <v>139</v>
      </c>
      <c r="BE25" s="1" t="s">
        <v>102</v>
      </c>
      <c r="BF25" s="1" t="s">
        <v>85</v>
      </c>
    </row>
    <row r="26" spans="1:58" ht="409.6" hidden="1" x14ac:dyDescent="0.3">
      <c r="A26" s="1" t="s">
        <v>85</v>
      </c>
      <c r="B26" s="1" t="s">
        <v>86</v>
      </c>
      <c r="C26" s="1" t="s">
        <v>86</v>
      </c>
      <c r="D26" s="1" t="s">
        <v>86</v>
      </c>
      <c r="E26" s="1" t="s">
        <v>86</v>
      </c>
      <c r="F26" s="1" t="s">
        <v>86</v>
      </c>
      <c r="G26" s="1" t="s">
        <v>96</v>
      </c>
      <c r="H26">
        <v>58.773000000000003</v>
      </c>
      <c r="I26">
        <v>571.00300000000004</v>
      </c>
      <c r="J26">
        <v>571.01199999999994</v>
      </c>
      <c r="K26">
        <v>11</v>
      </c>
      <c r="L26">
        <v>250.07900000000001</v>
      </c>
      <c r="M26">
        <v>1075.8420000000001</v>
      </c>
      <c r="N26">
        <v>1075.848</v>
      </c>
      <c r="O26">
        <v>18</v>
      </c>
      <c r="P26">
        <v>8037.5169999999998</v>
      </c>
      <c r="Q26">
        <v>8366.741</v>
      </c>
      <c r="R26">
        <v>8366.7489999999998</v>
      </c>
      <c r="S26">
        <v>9</v>
      </c>
      <c r="T26" s="1" t="s">
        <v>86</v>
      </c>
      <c r="U26" s="1" t="s">
        <v>86</v>
      </c>
      <c r="V26" s="1" t="s">
        <v>86</v>
      </c>
      <c r="W26" s="1" t="s">
        <v>86</v>
      </c>
      <c r="X26" s="1" t="s">
        <v>86</v>
      </c>
      <c r="Y26" s="1" t="s">
        <v>86</v>
      </c>
      <c r="Z26" s="1" t="s">
        <v>86</v>
      </c>
      <c r="AA26" s="1" t="s">
        <v>86</v>
      </c>
      <c r="AB26" s="1" t="s">
        <v>86</v>
      </c>
      <c r="AC26" s="1" t="s">
        <v>86</v>
      </c>
      <c r="AD26" s="1" t="s">
        <v>86</v>
      </c>
      <c r="AE26" s="1" t="s">
        <v>86</v>
      </c>
      <c r="AF26" s="1" t="s">
        <v>140</v>
      </c>
      <c r="AG26" s="1" t="s">
        <v>90</v>
      </c>
      <c r="AH26" s="1" t="s">
        <v>92</v>
      </c>
      <c r="AI26" s="1" t="s">
        <v>91</v>
      </c>
      <c r="AJ26" s="1" t="s">
        <v>92</v>
      </c>
      <c r="AK26" s="1" t="s">
        <v>90</v>
      </c>
      <c r="AL26" s="1" t="s">
        <v>92</v>
      </c>
      <c r="AM26" s="1" t="s">
        <v>91</v>
      </c>
      <c r="AN26" s="1" t="s">
        <v>92</v>
      </c>
      <c r="AO26" s="1" t="s">
        <v>90</v>
      </c>
      <c r="AP26" s="1" t="s">
        <v>92</v>
      </c>
      <c r="AQ26" s="1" t="s">
        <v>86</v>
      </c>
      <c r="AR26" s="1" t="s">
        <v>93</v>
      </c>
      <c r="AS26" s="1" t="s">
        <v>85</v>
      </c>
      <c r="AT26" s="1" t="s">
        <v>85</v>
      </c>
      <c r="AU26" s="1" t="s">
        <v>85</v>
      </c>
      <c r="AV26" s="1" t="s">
        <v>141</v>
      </c>
      <c r="AW26" s="1" t="s">
        <v>85</v>
      </c>
      <c r="AX26" s="1" t="s">
        <v>102</v>
      </c>
      <c r="AY26" s="1" t="s">
        <v>85</v>
      </c>
      <c r="AZ26" s="1" t="s">
        <v>94</v>
      </c>
      <c r="BA26" s="1" t="s">
        <v>85</v>
      </c>
      <c r="BB26" s="1" t="s">
        <v>86</v>
      </c>
      <c r="BC26" s="1" t="s">
        <v>86</v>
      </c>
      <c r="BD26" s="1" t="s">
        <v>86</v>
      </c>
      <c r="BE26" s="1" t="s">
        <v>86</v>
      </c>
      <c r="BF26" s="1" t="s">
        <v>86</v>
      </c>
    </row>
    <row r="27" spans="1:58" ht="409.6" x14ac:dyDescent="0.3">
      <c r="A27" s="1" t="s">
        <v>86</v>
      </c>
      <c r="B27" s="1" t="s">
        <v>85</v>
      </c>
      <c r="C27" s="1" t="s">
        <v>86</v>
      </c>
      <c r="D27" s="1" t="s">
        <v>86</v>
      </c>
      <c r="E27" s="1" t="s">
        <v>86</v>
      </c>
      <c r="F27" s="1" t="s">
        <v>86</v>
      </c>
      <c r="G27" s="1" t="s">
        <v>96</v>
      </c>
      <c r="H27" s="1" t="s">
        <v>86</v>
      </c>
      <c r="I27" s="1" t="s">
        <v>86</v>
      </c>
      <c r="J27" s="1" t="s">
        <v>86</v>
      </c>
      <c r="K27" s="1" t="s">
        <v>86</v>
      </c>
      <c r="L27" s="1" t="s">
        <v>86</v>
      </c>
      <c r="M27" s="1" t="s">
        <v>86</v>
      </c>
      <c r="N27" s="1" t="s">
        <v>86</v>
      </c>
      <c r="O27" s="1" t="s">
        <v>86</v>
      </c>
      <c r="P27" s="1" t="s">
        <v>86</v>
      </c>
      <c r="Q27" s="1" t="s">
        <v>86</v>
      </c>
      <c r="R27" s="1" t="s">
        <v>86</v>
      </c>
      <c r="S27" s="1" t="s">
        <v>86</v>
      </c>
      <c r="T27">
        <v>178.82599999999999</v>
      </c>
      <c r="U27">
        <v>234.69300000000001</v>
      </c>
      <c r="V27">
        <v>234.696</v>
      </c>
      <c r="W27">
        <v>7</v>
      </c>
      <c r="X27">
        <v>5.1619999999999999</v>
      </c>
      <c r="Y27">
        <v>233.982</v>
      </c>
      <c r="Z27">
        <v>233.98400000000001</v>
      </c>
      <c r="AA27">
        <v>13</v>
      </c>
      <c r="AB27">
        <v>225.27099999999999</v>
      </c>
      <c r="AC27">
        <v>691.43399999999997</v>
      </c>
      <c r="AD27">
        <v>691.44299999999998</v>
      </c>
      <c r="AE27">
        <v>4</v>
      </c>
      <c r="AF27" s="1" t="s">
        <v>86</v>
      </c>
      <c r="AG27" s="1" t="s">
        <v>86</v>
      </c>
      <c r="AH27" s="1" t="s">
        <v>86</v>
      </c>
      <c r="AI27" s="1" t="s">
        <v>86</v>
      </c>
      <c r="AJ27" s="1" t="s">
        <v>86</v>
      </c>
      <c r="AK27" s="1" t="s">
        <v>86</v>
      </c>
      <c r="AL27" s="1" t="s">
        <v>86</v>
      </c>
      <c r="AM27" s="1" t="s">
        <v>86</v>
      </c>
      <c r="AN27" s="1" t="s">
        <v>86</v>
      </c>
      <c r="AO27" s="1" t="s">
        <v>86</v>
      </c>
      <c r="AP27" s="1" t="s">
        <v>86</v>
      </c>
      <c r="AQ27" s="1" t="s">
        <v>142</v>
      </c>
      <c r="AR27" s="1" t="s">
        <v>86</v>
      </c>
      <c r="AS27" s="1" t="s">
        <v>86</v>
      </c>
      <c r="AT27" s="1" t="s">
        <v>86</v>
      </c>
      <c r="AU27" s="1" t="s">
        <v>86</v>
      </c>
      <c r="AV27" s="1" t="s">
        <v>86</v>
      </c>
      <c r="AW27" s="1" t="s">
        <v>86</v>
      </c>
      <c r="AX27" s="1" t="s">
        <v>86</v>
      </c>
      <c r="AY27" s="1" t="s">
        <v>86</v>
      </c>
      <c r="AZ27" s="1" t="s">
        <v>86</v>
      </c>
      <c r="BA27" s="1" t="s">
        <v>86</v>
      </c>
      <c r="BB27" s="1" t="s">
        <v>107</v>
      </c>
      <c r="BC27" s="1" t="s">
        <v>94</v>
      </c>
      <c r="BD27" s="1" t="s">
        <v>143</v>
      </c>
      <c r="BE27" s="1" t="s">
        <v>102</v>
      </c>
      <c r="BF27" s="1" t="s">
        <v>94</v>
      </c>
    </row>
    <row r="28" spans="1:58" ht="409.6" x14ac:dyDescent="0.3">
      <c r="A28" s="1" t="s">
        <v>86</v>
      </c>
      <c r="B28" s="1" t="s">
        <v>85</v>
      </c>
      <c r="C28" s="1" t="s">
        <v>86</v>
      </c>
      <c r="D28" s="1" t="s">
        <v>86</v>
      </c>
      <c r="E28" s="1" t="s">
        <v>86</v>
      </c>
      <c r="F28" s="1" t="s">
        <v>86</v>
      </c>
      <c r="G28" s="1" t="s">
        <v>96</v>
      </c>
      <c r="H28" s="1" t="s">
        <v>86</v>
      </c>
      <c r="I28" s="1" t="s">
        <v>86</v>
      </c>
      <c r="J28" s="1" t="s">
        <v>86</v>
      </c>
      <c r="K28" s="1" t="s">
        <v>86</v>
      </c>
      <c r="L28" s="1" t="s">
        <v>86</v>
      </c>
      <c r="M28" s="1" t="s">
        <v>86</v>
      </c>
      <c r="N28" s="1" t="s">
        <v>86</v>
      </c>
      <c r="O28" s="1" t="s">
        <v>86</v>
      </c>
      <c r="P28" s="1" t="s">
        <v>86</v>
      </c>
      <c r="Q28" s="1" t="s">
        <v>86</v>
      </c>
      <c r="R28" s="1" t="s">
        <v>86</v>
      </c>
      <c r="S28" s="1" t="s">
        <v>86</v>
      </c>
      <c r="T28">
        <v>368.91699999999997</v>
      </c>
      <c r="U28">
        <v>431.68099999999998</v>
      </c>
      <c r="V28">
        <v>431.685</v>
      </c>
      <c r="W28">
        <v>4</v>
      </c>
      <c r="X28">
        <v>161.99100000000001</v>
      </c>
      <c r="Y28">
        <v>1232.319</v>
      </c>
      <c r="Z28">
        <v>1232.3230000000001</v>
      </c>
      <c r="AA28">
        <v>29</v>
      </c>
      <c r="AB28">
        <v>32.844999999999999</v>
      </c>
      <c r="AC28">
        <v>174.852</v>
      </c>
      <c r="AD28">
        <v>174.858</v>
      </c>
      <c r="AE28">
        <v>7</v>
      </c>
      <c r="AF28" s="1" t="s">
        <v>86</v>
      </c>
      <c r="AG28" s="1" t="s">
        <v>86</v>
      </c>
      <c r="AH28" s="1" t="s">
        <v>86</v>
      </c>
      <c r="AI28" s="1" t="s">
        <v>86</v>
      </c>
      <c r="AJ28" s="1" t="s">
        <v>86</v>
      </c>
      <c r="AK28" s="1" t="s">
        <v>86</v>
      </c>
      <c r="AL28" s="1" t="s">
        <v>86</v>
      </c>
      <c r="AM28" s="1" t="s">
        <v>86</v>
      </c>
      <c r="AN28" s="1" t="s">
        <v>86</v>
      </c>
      <c r="AO28" s="1" t="s">
        <v>86</v>
      </c>
      <c r="AP28" s="1" t="s">
        <v>86</v>
      </c>
      <c r="AQ28" s="1" t="s">
        <v>86</v>
      </c>
      <c r="AR28" s="1" t="s">
        <v>86</v>
      </c>
      <c r="AS28" s="1" t="s">
        <v>86</v>
      </c>
      <c r="AT28" s="1" t="s">
        <v>86</v>
      </c>
      <c r="AU28" s="1" t="s">
        <v>86</v>
      </c>
      <c r="AV28" s="1" t="s">
        <v>86</v>
      </c>
      <c r="AW28" s="1" t="s">
        <v>86</v>
      </c>
      <c r="AX28" s="1" t="s">
        <v>86</v>
      </c>
      <c r="AY28" s="1" t="s">
        <v>86</v>
      </c>
      <c r="AZ28" s="1" t="s">
        <v>86</v>
      </c>
      <c r="BA28" s="1" t="s">
        <v>86</v>
      </c>
      <c r="BB28" s="1" t="s">
        <v>93</v>
      </c>
      <c r="BC28" s="1" t="s">
        <v>85</v>
      </c>
      <c r="BD28" s="1" t="s">
        <v>144</v>
      </c>
      <c r="BE28" s="1" t="s">
        <v>102</v>
      </c>
      <c r="BF28" s="1" t="s">
        <v>85</v>
      </c>
    </row>
    <row r="29" spans="1:58" ht="409.6" x14ac:dyDescent="0.3">
      <c r="A29" s="1" t="s">
        <v>86</v>
      </c>
      <c r="B29" s="1" t="s">
        <v>85</v>
      </c>
      <c r="C29" s="1" t="s">
        <v>86</v>
      </c>
      <c r="D29" s="1" t="s">
        <v>86</v>
      </c>
      <c r="E29" s="1" t="s">
        <v>86</v>
      </c>
      <c r="F29" s="1" t="s">
        <v>86</v>
      </c>
      <c r="G29" s="1" t="s">
        <v>96</v>
      </c>
      <c r="H29" s="1" t="s">
        <v>86</v>
      </c>
      <c r="I29" s="1" t="s">
        <v>86</v>
      </c>
      <c r="J29" s="1" t="s">
        <v>86</v>
      </c>
      <c r="K29" s="1" t="s">
        <v>86</v>
      </c>
      <c r="L29" s="1" t="s">
        <v>86</v>
      </c>
      <c r="M29" s="1" t="s">
        <v>86</v>
      </c>
      <c r="N29" s="1" t="s">
        <v>86</v>
      </c>
      <c r="O29" s="1" t="s">
        <v>86</v>
      </c>
      <c r="P29" s="1" t="s">
        <v>86</v>
      </c>
      <c r="Q29" s="1" t="s">
        <v>86</v>
      </c>
      <c r="R29" s="1" t="s">
        <v>86</v>
      </c>
      <c r="S29" s="1" t="s">
        <v>86</v>
      </c>
      <c r="T29">
        <v>309.548</v>
      </c>
      <c r="U29">
        <v>783.43100000000004</v>
      </c>
      <c r="V29">
        <v>783.44399999999996</v>
      </c>
      <c r="W29">
        <v>14</v>
      </c>
      <c r="X29">
        <v>77.841999999999999</v>
      </c>
      <c r="Y29">
        <v>634.23299999999995</v>
      </c>
      <c r="Z29">
        <v>634.24300000000005</v>
      </c>
      <c r="AA29">
        <v>15</v>
      </c>
      <c r="AB29">
        <v>22061.231</v>
      </c>
      <c r="AC29">
        <v>22182.338</v>
      </c>
      <c r="AD29">
        <v>22182.355</v>
      </c>
      <c r="AE29">
        <v>7</v>
      </c>
      <c r="AF29" s="1" t="s">
        <v>86</v>
      </c>
      <c r="AG29" s="1" t="s">
        <v>86</v>
      </c>
      <c r="AH29" s="1" t="s">
        <v>86</v>
      </c>
      <c r="AI29" s="1" t="s">
        <v>86</v>
      </c>
      <c r="AJ29" s="1" t="s">
        <v>86</v>
      </c>
      <c r="AK29" s="1" t="s">
        <v>86</v>
      </c>
      <c r="AL29" s="1" t="s">
        <v>86</v>
      </c>
      <c r="AM29" s="1" t="s">
        <v>86</v>
      </c>
      <c r="AN29" s="1" t="s">
        <v>86</v>
      </c>
      <c r="AO29" s="1" t="s">
        <v>86</v>
      </c>
      <c r="AP29" s="1" t="s">
        <v>86</v>
      </c>
      <c r="AQ29" s="1" t="s">
        <v>145</v>
      </c>
      <c r="AR29" s="1" t="s">
        <v>86</v>
      </c>
      <c r="AS29" s="1" t="s">
        <v>86</v>
      </c>
      <c r="AT29" s="1" t="s">
        <v>86</v>
      </c>
      <c r="AU29" s="1" t="s">
        <v>86</v>
      </c>
      <c r="AV29" s="1" t="s">
        <v>86</v>
      </c>
      <c r="AW29" s="1" t="s">
        <v>86</v>
      </c>
      <c r="AX29" s="1" t="s">
        <v>86</v>
      </c>
      <c r="AY29" s="1" t="s">
        <v>86</v>
      </c>
      <c r="AZ29" s="1" t="s">
        <v>86</v>
      </c>
      <c r="BA29" s="1" t="s">
        <v>86</v>
      </c>
      <c r="BB29" s="1" t="s">
        <v>107</v>
      </c>
      <c r="BC29" s="1" t="s">
        <v>85</v>
      </c>
      <c r="BD29" s="1" t="s">
        <v>146</v>
      </c>
      <c r="BE29" s="1" t="s">
        <v>102</v>
      </c>
      <c r="BF29" s="1" t="s">
        <v>85</v>
      </c>
    </row>
    <row r="30" spans="1:58" ht="409.6" x14ac:dyDescent="0.3">
      <c r="A30" s="1" t="s">
        <v>86</v>
      </c>
      <c r="B30" s="1" t="s">
        <v>85</v>
      </c>
      <c r="C30" s="1" t="s">
        <v>86</v>
      </c>
      <c r="D30" s="1" t="s">
        <v>86</v>
      </c>
      <c r="E30" s="1" t="s">
        <v>86</v>
      </c>
      <c r="F30" s="1" t="s">
        <v>86</v>
      </c>
      <c r="G30" s="1" t="s">
        <v>96</v>
      </c>
      <c r="H30" s="1" t="s">
        <v>86</v>
      </c>
      <c r="I30" s="1" t="s">
        <v>86</v>
      </c>
      <c r="J30" s="1" t="s">
        <v>86</v>
      </c>
      <c r="K30" s="1" t="s">
        <v>86</v>
      </c>
      <c r="L30" s="1" t="s">
        <v>86</v>
      </c>
      <c r="M30" s="1" t="s">
        <v>86</v>
      </c>
      <c r="N30" s="1" t="s">
        <v>86</v>
      </c>
      <c r="O30" s="1" t="s">
        <v>86</v>
      </c>
      <c r="P30" s="1" t="s">
        <v>86</v>
      </c>
      <c r="Q30" s="1" t="s">
        <v>86</v>
      </c>
      <c r="R30" s="1" t="s">
        <v>86</v>
      </c>
      <c r="S30" s="1" t="s">
        <v>86</v>
      </c>
      <c r="T30">
        <v>379.50400000000002</v>
      </c>
      <c r="U30">
        <v>565.14200000000005</v>
      </c>
      <c r="V30">
        <v>565.15499999999997</v>
      </c>
      <c r="W30">
        <v>6</v>
      </c>
      <c r="X30">
        <v>45.014000000000003</v>
      </c>
      <c r="Y30">
        <v>504.74</v>
      </c>
      <c r="Z30">
        <v>504.75200000000001</v>
      </c>
      <c r="AA30">
        <v>8</v>
      </c>
      <c r="AB30">
        <v>223.375</v>
      </c>
      <c r="AC30">
        <v>229.691</v>
      </c>
      <c r="AD30">
        <v>229.69399999999999</v>
      </c>
      <c r="AE30">
        <v>3</v>
      </c>
      <c r="AF30" s="1" t="s">
        <v>86</v>
      </c>
      <c r="AG30" s="1" t="s">
        <v>86</v>
      </c>
      <c r="AH30" s="1" t="s">
        <v>86</v>
      </c>
      <c r="AI30" s="1" t="s">
        <v>86</v>
      </c>
      <c r="AJ30" s="1" t="s">
        <v>86</v>
      </c>
      <c r="AK30" s="1" t="s">
        <v>86</v>
      </c>
      <c r="AL30" s="1" t="s">
        <v>86</v>
      </c>
      <c r="AM30" s="1" t="s">
        <v>86</v>
      </c>
      <c r="AN30" s="1" t="s">
        <v>86</v>
      </c>
      <c r="AO30" s="1" t="s">
        <v>86</v>
      </c>
      <c r="AP30" s="1" t="s">
        <v>86</v>
      </c>
      <c r="AQ30" s="1" t="s">
        <v>86</v>
      </c>
      <c r="AR30" s="1" t="s">
        <v>86</v>
      </c>
      <c r="AS30" s="1" t="s">
        <v>86</v>
      </c>
      <c r="AT30" s="1" t="s">
        <v>86</v>
      </c>
      <c r="AU30" s="1" t="s">
        <v>86</v>
      </c>
      <c r="AV30" s="1" t="s">
        <v>86</v>
      </c>
      <c r="AW30" s="1" t="s">
        <v>86</v>
      </c>
      <c r="AX30" s="1" t="s">
        <v>86</v>
      </c>
      <c r="AY30" s="1" t="s">
        <v>86</v>
      </c>
      <c r="AZ30" s="1" t="s">
        <v>86</v>
      </c>
      <c r="BA30" s="1" t="s">
        <v>86</v>
      </c>
      <c r="BB30" s="1" t="s">
        <v>93</v>
      </c>
      <c r="BC30" s="1" t="s">
        <v>85</v>
      </c>
      <c r="BD30" s="1" t="s">
        <v>147</v>
      </c>
      <c r="BE30" s="1" t="s">
        <v>102</v>
      </c>
      <c r="BF30" s="1" t="s">
        <v>85</v>
      </c>
    </row>
    <row r="31" spans="1:58" ht="409.6" x14ac:dyDescent="0.3">
      <c r="A31" s="1" t="s">
        <v>86</v>
      </c>
      <c r="B31" s="1" t="s">
        <v>85</v>
      </c>
      <c r="C31" s="1" t="s">
        <v>86</v>
      </c>
      <c r="D31" s="1" t="s">
        <v>86</v>
      </c>
      <c r="E31" s="1" t="s">
        <v>86</v>
      </c>
      <c r="F31" s="1" t="s">
        <v>86</v>
      </c>
      <c r="G31" s="1" t="s">
        <v>96</v>
      </c>
      <c r="H31" s="1" t="s">
        <v>86</v>
      </c>
      <c r="I31" s="1" t="s">
        <v>86</v>
      </c>
      <c r="J31" s="1" t="s">
        <v>86</v>
      </c>
      <c r="K31" s="1" t="s">
        <v>86</v>
      </c>
      <c r="L31" s="1" t="s">
        <v>86</v>
      </c>
      <c r="M31" s="1" t="s">
        <v>86</v>
      </c>
      <c r="N31" s="1" t="s">
        <v>86</v>
      </c>
      <c r="O31" s="1" t="s">
        <v>86</v>
      </c>
      <c r="P31" s="1" t="s">
        <v>86</v>
      </c>
      <c r="Q31" s="1" t="s">
        <v>86</v>
      </c>
      <c r="R31" s="1" t="s">
        <v>86</v>
      </c>
      <c r="S31" s="1" t="s">
        <v>86</v>
      </c>
      <c r="T31">
        <v>66.328000000000003</v>
      </c>
      <c r="U31">
        <v>179.86099999999999</v>
      </c>
      <c r="V31">
        <v>179.864</v>
      </c>
      <c r="W31">
        <v>13</v>
      </c>
      <c r="X31">
        <v>7.0970000000000004</v>
      </c>
      <c r="Y31">
        <v>429.28100000000001</v>
      </c>
      <c r="Z31">
        <v>429.28699999999998</v>
      </c>
      <c r="AA31">
        <v>28</v>
      </c>
      <c r="AB31">
        <v>75.721999999999994</v>
      </c>
      <c r="AC31">
        <v>185.202</v>
      </c>
      <c r="AD31">
        <v>185.20500000000001</v>
      </c>
      <c r="AE31">
        <v>6</v>
      </c>
      <c r="AF31" s="1" t="s">
        <v>86</v>
      </c>
      <c r="AG31" s="1" t="s">
        <v>86</v>
      </c>
      <c r="AH31" s="1" t="s">
        <v>86</v>
      </c>
      <c r="AI31" s="1" t="s">
        <v>86</v>
      </c>
      <c r="AJ31" s="1" t="s">
        <v>86</v>
      </c>
      <c r="AK31" s="1" t="s">
        <v>86</v>
      </c>
      <c r="AL31" s="1" t="s">
        <v>86</v>
      </c>
      <c r="AM31" s="1" t="s">
        <v>86</v>
      </c>
      <c r="AN31" s="1" t="s">
        <v>86</v>
      </c>
      <c r="AO31" s="1" t="s">
        <v>86</v>
      </c>
      <c r="AP31" s="1" t="s">
        <v>86</v>
      </c>
      <c r="AQ31" s="1" t="s">
        <v>86</v>
      </c>
      <c r="AR31" s="1" t="s">
        <v>86</v>
      </c>
      <c r="AS31" s="1" t="s">
        <v>86</v>
      </c>
      <c r="AT31" s="1" t="s">
        <v>86</v>
      </c>
      <c r="AU31" s="1" t="s">
        <v>86</v>
      </c>
      <c r="AV31" s="1" t="s">
        <v>86</v>
      </c>
      <c r="AW31" s="1" t="s">
        <v>86</v>
      </c>
      <c r="AX31" s="1" t="s">
        <v>86</v>
      </c>
      <c r="AY31" s="1" t="s">
        <v>86</v>
      </c>
      <c r="AZ31" s="1" t="s">
        <v>86</v>
      </c>
      <c r="BA31" s="1" t="s">
        <v>86</v>
      </c>
      <c r="BB31" s="1" t="s">
        <v>107</v>
      </c>
      <c r="BC31" s="1" t="s">
        <v>85</v>
      </c>
      <c r="BD31" s="1" t="s">
        <v>148</v>
      </c>
      <c r="BE31" s="1" t="s">
        <v>93</v>
      </c>
      <c r="BF31" s="1" t="s">
        <v>85</v>
      </c>
    </row>
    <row r="32" spans="1:58" ht="409.6" hidden="1" x14ac:dyDescent="0.3">
      <c r="A32" s="1" t="s">
        <v>85</v>
      </c>
      <c r="B32" s="1" t="s">
        <v>86</v>
      </c>
      <c r="C32" s="1" t="s">
        <v>86</v>
      </c>
      <c r="D32" s="1" t="s">
        <v>86</v>
      </c>
      <c r="E32" s="1" t="s">
        <v>86</v>
      </c>
      <c r="F32" s="1" t="s">
        <v>86</v>
      </c>
      <c r="G32" s="1" t="s">
        <v>96</v>
      </c>
      <c r="H32">
        <v>2.5219999999999998</v>
      </c>
      <c r="I32">
        <v>36.244</v>
      </c>
      <c r="J32">
        <v>36.247999999999998</v>
      </c>
      <c r="K32">
        <v>5</v>
      </c>
      <c r="L32">
        <v>6.72</v>
      </c>
      <c r="M32">
        <v>108.99299999999999</v>
      </c>
      <c r="N32">
        <v>108.996</v>
      </c>
      <c r="O32">
        <v>4</v>
      </c>
      <c r="P32">
        <v>3.5720000000000001</v>
      </c>
      <c r="Q32">
        <v>12.439</v>
      </c>
      <c r="R32">
        <v>12.442</v>
      </c>
      <c r="S32">
        <v>5</v>
      </c>
      <c r="T32" s="1" t="s">
        <v>86</v>
      </c>
      <c r="U32" s="1" t="s">
        <v>86</v>
      </c>
      <c r="V32" s="1" t="s">
        <v>86</v>
      </c>
      <c r="W32" s="1" t="s">
        <v>86</v>
      </c>
      <c r="X32" s="1" t="s">
        <v>86</v>
      </c>
      <c r="Y32" s="1" t="s">
        <v>86</v>
      </c>
      <c r="Z32" s="1" t="s">
        <v>86</v>
      </c>
      <c r="AA32" s="1" t="s">
        <v>86</v>
      </c>
      <c r="AB32" s="1" t="s">
        <v>86</v>
      </c>
      <c r="AC32" s="1" t="s">
        <v>86</v>
      </c>
      <c r="AD32" s="1" t="s">
        <v>86</v>
      </c>
      <c r="AE32" s="1" t="s">
        <v>86</v>
      </c>
      <c r="AF32" s="1" t="s">
        <v>86</v>
      </c>
      <c r="AG32" s="1" t="s">
        <v>91</v>
      </c>
      <c r="AH32" s="1" t="s">
        <v>92</v>
      </c>
      <c r="AI32" s="1" t="s">
        <v>91</v>
      </c>
      <c r="AJ32" s="1" t="s">
        <v>98</v>
      </c>
      <c r="AK32" s="1" t="s">
        <v>91</v>
      </c>
      <c r="AL32" s="1" t="s">
        <v>92</v>
      </c>
      <c r="AM32" s="1" t="s">
        <v>89</v>
      </c>
      <c r="AN32" s="1" t="s">
        <v>98</v>
      </c>
      <c r="AO32" s="1" t="s">
        <v>91</v>
      </c>
      <c r="AP32" s="1" t="s">
        <v>92</v>
      </c>
      <c r="AQ32" s="1" t="s">
        <v>86</v>
      </c>
      <c r="AR32" s="1" t="s">
        <v>93</v>
      </c>
      <c r="AS32" s="1" t="s">
        <v>85</v>
      </c>
      <c r="AT32" s="1" t="s">
        <v>85</v>
      </c>
      <c r="AU32" s="1" t="s">
        <v>85</v>
      </c>
      <c r="AV32" s="1" t="s">
        <v>149</v>
      </c>
      <c r="AW32" s="1" t="s">
        <v>85</v>
      </c>
      <c r="AX32" s="1" t="s">
        <v>93</v>
      </c>
      <c r="AY32" s="1" t="s">
        <v>85</v>
      </c>
      <c r="AZ32" s="1" t="s">
        <v>85</v>
      </c>
      <c r="BA32" s="1" t="s">
        <v>85</v>
      </c>
      <c r="BB32" s="1" t="s">
        <v>86</v>
      </c>
      <c r="BC32" s="1" t="s">
        <v>86</v>
      </c>
      <c r="BD32" s="1" t="s">
        <v>86</v>
      </c>
      <c r="BE32" s="1" t="s">
        <v>86</v>
      </c>
      <c r="BF32" s="1" t="s">
        <v>86</v>
      </c>
    </row>
    <row r="33" spans="1:58" ht="409.6" hidden="1" x14ac:dyDescent="0.3">
      <c r="A33" s="1" t="s">
        <v>85</v>
      </c>
      <c r="B33" s="1" t="s">
        <v>86</v>
      </c>
      <c r="C33" s="1" t="s">
        <v>86</v>
      </c>
      <c r="D33" s="1" t="s">
        <v>86</v>
      </c>
      <c r="E33" s="1" t="s">
        <v>86</v>
      </c>
      <c r="F33" s="1" t="s">
        <v>86</v>
      </c>
      <c r="G33" s="1" t="s">
        <v>96</v>
      </c>
      <c r="H33">
        <v>1.948</v>
      </c>
      <c r="I33">
        <v>10.068</v>
      </c>
      <c r="J33">
        <v>10.071</v>
      </c>
      <c r="K33">
        <v>5</v>
      </c>
      <c r="L33">
        <v>1.853</v>
      </c>
      <c r="M33">
        <v>105.771</v>
      </c>
      <c r="N33">
        <v>105.77500000000001</v>
      </c>
      <c r="O33">
        <v>8</v>
      </c>
      <c r="P33">
        <v>1.611</v>
      </c>
      <c r="Q33">
        <v>8.7949999999999999</v>
      </c>
      <c r="R33">
        <v>8.7989999999999995</v>
      </c>
      <c r="S33">
        <v>5</v>
      </c>
      <c r="T33" s="1" t="s">
        <v>86</v>
      </c>
      <c r="U33" s="1" t="s">
        <v>86</v>
      </c>
      <c r="V33" s="1" t="s">
        <v>86</v>
      </c>
      <c r="W33" s="1" t="s">
        <v>86</v>
      </c>
      <c r="X33" s="1" t="s">
        <v>86</v>
      </c>
      <c r="Y33" s="1" t="s">
        <v>86</v>
      </c>
      <c r="Z33" s="1" t="s">
        <v>86</v>
      </c>
      <c r="AA33" s="1" t="s">
        <v>86</v>
      </c>
      <c r="AB33" s="1" t="s">
        <v>86</v>
      </c>
      <c r="AC33" s="1" t="s">
        <v>86</v>
      </c>
      <c r="AD33" s="1" t="s">
        <v>86</v>
      </c>
      <c r="AE33" s="1" t="s">
        <v>86</v>
      </c>
      <c r="AF33" s="1" t="s">
        <v>86</v>
      </c>
      <c r="AG33" s="1" t="s">
        <v>91</v>
      </c>
      <c r="AH33" s="1" t="s">
        <v>90</v>
      </c>
      <c r="AI33" s="1" t="s">
        <v>89</v>
      </c>
      <c r="AJ33" s="1" t="s">
        <v>92</v>
      </c>
      <c r="AK33" s="1" t="s">
        <v>91</v>
      </c>
      <c r="AL33" s="1" t="s">
        <v>90</v>
      </c>
      <c r="AM33" s="1" t="s">
        <v>91</v>
      </c>
      <c r="AN33" s="1" t="s">
        <v>92</v>
      </c>
      <c r="AO33" s="1" t="s">
        <v>91</v>
      </c>
      <c r="AP33" s="1" t="s">
        <v>92</v>
      </c>
      <c r="AQ33" s="1" t="s">
        <v>86</v>
      </c>
      <c r="AR33" s="1" t="s">
        <v>93</v>
      </c>
      <c r="AS33" s="1" t="s">
        <v>85</v>
      </c>
      <c r="AT33" s="1" t="s">
        <v>104</v>
      </c>
      <c r="AU33" s="1" t="s">
        <v>85</v>
      </c>
      <c r="AV33" s="1" t="s">
        <v>150</v>
      </c>
      <c r="AW33" s="1" t="s">
        <v>85</v>
      </c>
      <c r="AX33" s="1" t="s">
        <v>107</v>
      </c>
      <c r="AY33" s="1" t="s">
        <v>85</v>
      </c>
      <c r="AZ33" s="1" t="s">
        <v>85</v>
      </c>
      <c r="BA33" s="1" t="s">
        <v>85</v>
      </c>
      <c r="BB33" s="1" t="s">
        <v>86</v>
      </c>
      <c r="BC33" s="1" t="s">
        <v>86</v>
      </c>
      <c r="BD33" s="1" t="s">
        <v>86</v>
      </c>
      <c r="BE33" s="1" t="s">
        <v>86</v>
      </c>
      <c r="BF33" s="1" t="s">
        <v>86</v>
      </c>
    </row>
    <row r="34" spans="1:58" ht="409.6" hidden="1" x14ac:dyDescent="0.3">
      <c r="A34" s="1" t="s">
        <v>85</v>
      </c>
      <c r="B34" s="1" t="s">
        <v>86</v>
      </c>
      <c r="C34" s="1" t="s">
        <v>86</v>
      </c>
      <c r="D34" s="1" t="s">
        <v>86</v>
      </c>
      <c r="E34" s="1" t="s">
        <v>86</v>
      </c>
      <c r="F34" s="1" t="s">
        <v>86</v>
      </c>
      <c r="G34" s="1" t="s">
        <v>96</v>
      </c>
      <c r="H34">
        <v>1.8779999999999999</v>
      </c>
      <c r="I34">
        <v>7.6059999999999999</v>
      </c>
      <c r="J34">
        <v>7.609</v>
      </c>
      <c r="K34">
        <v>5</v>
      </c>
      <c r="L34">
        <v>1.5640000000000001</v>
      </c>
      <c r="M34">
        <v>20.771999999999998</v>
      </c>
      <c r="N34">
        <v>20.776</v>
      </c>
      <c r="O34">
        <v>7</v>
      </c>
      <c r="P34">
        <v>1.6439999999999999</v>
      </c>
      <c r="Q34">
        <v>7.9560000000000004</v>
      </c>
      <c r="R34">
        <v>7.96</v>
      </c>
      <c r="S34">
        <v>5</v>
      </c>
      <c r="T34" s="1" t="s">
        <v>86</v>
      </c>
      <c r="U34" s="1" t="s">
        <v>86</v>
      </c>
      <c r="V34" s="1" t="s">
        <v>86</v>
      </c>
      <c r="W34" s="1" t="s">
        <v>86</v>
      </c>
      <c r="X34" s="1" t="s">
        <v>86</v>
      </c>
      <c r="Y34" s="1" t="s">
        <v>86</v>
      </c>
      <c r="Z34" s="1" t="s">
        <v>86</v>
      </c>
      <c r="AA34" s="1" t="s">
        <v>86</v>
      </c>
      <c r="AB34" s="1" t="s">
        <v>86</v>
      </c>
      <c r="AC34" s="1" t="s">
        <v>86</v>
      </c>
      <c r="AD34" s="1" t="s">
        <v>86</v>
      </c>
      <c r="AE34" s="1" t="s">
        <v>86</v>
      </c>
      <c r="AF34" s="1" t="s">
        <v>86</v>
      </c>
      <c r="AG34" s="1" t="s">
        <v>92</v>
      </c>
      <c r="AH34" s="1" t="s">
        <v>91</v>
      </c>
      <c r="AI34" s="1" t="s">
        <v>91</v>
      </c>
      <c r="AJ34" s="1" t="s">
        <v>92</v>
      </c>
      <c r="AK34" s="1" t="s">
        <v>90</v>
      </c>
      <c r="AL34" s="1" t="s">
        <v>98</v>
      </c>
      <c r="AM34" s="1" t="s">
        <v>92</v>
      </c>
      <c r="AN34" s="1" t="s">
        <v>90</v>
      </c>
      <c r="AO34" s="1" t="s">
        <v>91</v>
      </c>
      <c r="AP34" s="1" t="s">
        <v>90</v>
      </c>
      <c r="AQ34" s="1" t="s">
        <v>86</v>
      </c>
      <c r="AR34" s="1" t="s">
        <v>93</v>
      </c>
      <c r="AS34" s="1" t="s">
        <v>85</v>
      </c>
      <c r="AT34" s="1" t="s">
        <v>85</v>
      </c>
      <c r="AU34" s="1" t="s">
        <v>85</v>
      </c>
      <c r="AV34" s="1" t="s">
        <v>150</v>
      </c>
      <c r="AW34" s="1" t="s">
        <v>85</v>
      </c>
      <c r="AX34" s="1" t="s">
        <v>93</v>
      </c>
      <c r="AY34" s="1" t="s">
        <v>85</v>
      </c>
      <c r="AZ34" s="1" t="s">
        <v>85</v>
      </c>
      <c r="BA34" s="1" t="s">
        <v>85</v>
      </c>
      <c r="BB34" s="1" t="s">
        <v>86</v>
      </c>
      <c r="BC34" s="1" t="s">
        <v>86</v>
      </c>
      <c r="BD34" s="1" t="s">
        <v>86</v>
      </c>
      <c r="BE34" s="1" t="s">
        <v>86</v>
      </c>
      <c r="BF34" s="1" t="s">
        <v>86</v>
      </c>
    </row>
    <row r="35" spans="1:58" ht="409.6" hidden="1" x14ac:dyDescent="0.3">
      <c r="A35" s="1" t="s">
        <v>85</v>
      </c>
      <c r="B35" s="1" t="s">
        <v>86</v>
      </c>
      <c r="C35" s="1" t="s">
        <v>86</v>
      </c>
      <c r="D35" s="1" t="s">
        <v>86</v>
      </c>
      <c r="E35" s="1" t="s">
        <v>86</v>
      </c>
      <c r="F35" s="1" t="s">
        <v>86</v>
      </c>
      <c r="G35" s="1" t="s">
        <v>96</v>
      </c>
      <c r="H35">
        <v>1.5609999999999999</v>
      </c>
      <c r="I35">
        <v>7.3129999999999997</v>
      </c>
      <c r="J35">
        <v>7.3170000000000002</v>
      </c>
      <c r="K35">
        <v>6</v>
      </c>
      <c r="L35">
        <v>1.6859999999999999</v>
      </c>
      <c r="M35">
        <v>4.5979999999999999</v>
      </c>
      <c r="N35">
        <v>4.601</v>
      </c>
      <c r="O35">
        <v>3</v>
      </c>
      <c r="P35">
        <v>1.9219999999999999</v>
      </c>
      <c r="Q35">
        <v>54.426000000000002</v>
      </c>
      <c r="R35">
        <v>54.43</v>
      </c>
      <c r="S35">
        <v>5</v>
      </c>
      <c r="T35" s="1" t="s">
        <v>86</v>
      </c>
      <c r="U35" s="1" t="s">
        <v>86</v>
      </c>
      <c r="V35" s="1" t="s">
        <v>86</v>
      </c>
      <c r="W35" s="1" t="s">
        <v>86</v>
      </c>
      <c r="X35" s="1" t="s">
        <v>86</v>
      </c>
      <c r="Y35" s="1" t="s">
        <v>86</v>
      </c>
      <c r="Z35" s="1" t="s">
        <v>86</v>
      </c>
      <c r="AA35" s="1" t="s">
        <v>86</v>
      </c>
      <c r="AB35" s="1" t="s">
        <v>86</v>
      </c>
      <c r="AC35" s="1" t="s">
        <v>86</v>
      </c>
      <c r="AD35" s="1" t="s">
        <v>86</v>
      </c>
      <c r="AE35" s="1" t="s">
        <v>86</v>
      </c>
      <c r="AF35" s="1" t="s">
        <v>86</v>
      </c>
      <c r="AG35" s="1" t="s">
        <v>90</v>
      </c>
      <c r="AH35" s="1" t="s">
        <v>92</v>
      </c>
      <c r="AI35" s="1" t="s">
        <v>91</v>
      </c>
      <c r="AJ35" s="1" t="s">
        <v>92</v>
      </c>
      <c r="AK35" s="1" t="s">
        <v>89</v>
      </c>
      <c r="AL35" s="1" t="s">
        <v>90</v>
      </c>
      <c r="AM35" s="1" t="s">
        <v>91</v>
      </c>
      <c r="AN35" s="1" t="s">
        <v>92</v>
      </c>
      <c r="AO35" s="1" t="s">
        <v>91</v>
      </c>
      <c r="AP35" s="1" t="s">
        <v>90</v>
      </c>
      <c r="AQ35" s="1" t="s">
        <v>86</v>
      </c>
      <c r="AR35" s="1" t="s">
        <v>93</v>
      </c>
      <c r="AS35" s="1" t="s">
        <v>85</v>
      </c>
      <c r="AT35" s="1" t="s">
        <v>85</v>
      </c>
      <c r="AU35" s="1" t="s">
        <v>85</v>
      </c>
      <c r="AV35" s="1" t="s">
        <v>150</v>
      </c>
      <c r="AW35" s="1" t="s">
        <v>85</v>
      </c>
      <c r="AX35" s="1" t="s">
        <v>102</v>
      </c>
      <c r="AY35" s="1" t="s">
        <v>85</v>
      </c>
      <c r="AZ35" s="1" t="s">
        <v>85</v>
      </c>
      <c r="BA35" s="1" t="s">
        <v>85</v>
      </c>
      <c r="BB35" s="1" t="s">
        <v>86</v>
      </c>
      <c r="BC35" s="1" t="s">
        <v>86</v>
      </c>
      <c r="BD35" s="1" t="s">
        <v>86</v>
      </c>
      <c r="BE35" s="1" t="s">
        <v>86</v>
      </c>
      <c r="BF35" s="1" t="s">
        <v>86</v>
      </c>
    </row>
    <row r="36" spans="1:58" ht="409.6" hidden="1" x14ac:dyDescent="0.3">
      <c r="A36" s="1" t="s">
        <v>85</v>
      </c>
      <c r="B36" s="1" t="s">
        <v>86</v>
      </c>
      <c r="C36" s="1" t="s">
        <v>86</v>
      </c>
      <c r="D36" s="1" t="s">
        <v>86</v>
      </c>
      <c r="E36" s="1" t="s">
        <v>86</v>
      </c>
      <c r="F36" s="1" t="s">
        <v>86</v>
      </c>
      <c r="G36" s="1" t="s">
        <v>96</v>
      </c>
      <c r="H36">
        <v>1.4750000000000001</v>
      </c>
      <c r="I36">
        <v>7.5629999999999997</v>
      </c>
      <c r="J36">
        <v>7.5659999999999998</v>
      </c>
      <c r="K36">
        <v>5</v>
      </c>
      <c r="L36">
        <v>1.119</v>
      </c>
      <c r="M36">
        <v>4.5270000000000001</v>
      </c>
      <c r="N36">
        <v>4.5289999999999999</v>
      </c>
      <c r="O36">
        <v>3</v>
      </c>
      <c r="P36">
        <v>1.653</v>
      </c>
      <c r="Q36">
        <v>9.9890000000000008</v>
      </c>
      <c r="R36">
        <v>9.9930000000000003</v>
      </c>
      <c r="S36">
        <v>7</v>
      </c>
      <c r="T36" s="1" t="s">
        <v>86</v>
      </c>
      <c r="U36" s="1" t="s">
        <v>86</v>
      </c>
      <c r="V36" s="1" t="s">
        <v>86</v>
      </c>
      <c r="W36" s="1" t="s">
        <v>86</v>
      </c>
      <c r="X36" s="1" t="s">
        <v>86</v>
      </c>
      <c r="Y36" s="1" t="s">
        <v>86</v>
      </c>
      <c r="Z36" s="1" t="s">
        <v>86</v>
      </c>
      <c r="AA36" s="1" t="s">
        <v>86</v>
      </c>
      <c r="AB36" s="1" t="s">
        <v>86</v>
      </c>
      <c r="AC36" s="1" t="s">
        <v>86</v>
      </c>
      <c r="AD36" s="1" t="s">
        <v>86</v>
      </c>
      <c r="AE36" s="1" t="s">
        <v>86</v>
      </c>
      <c r="AF36" s="1" t="s">
        <v>86</v>
      </c>
      <c r="AG36" s="1" t="s">
        <v>92</v>
      </c>
      <c r="AH36" s="1" t="s">
        <v>90</v>
      </c>
      <c r="AI36" s="1" t="s">
        <v>91</v>
      </c>
      <c r="AJ36" s="1" t="s">
        <v>90</v>
      </c>
      <c r="AK36" s="1" t="s">
        <v>91</v>
      </c>
      <c r="AL36" s="1" t="s">
        <v>90</v>
      </c>
      <c r="AM36" s="1" t="s">
        <v>91</v>
      </c>
      <c r="AN36" s="1" t="s">
        <v>92</v>
      </c>
      <c r="AO36" s="1" t="s">
        <v>90</v>
      </c>
      <c r="AP36" s="1" t="s">
        <v>92</v>
      </c>
      <c r="AQ36" s="1" t="s">
        <v>86</v>
      </c>
      <c r="AR36" s="1" t="s">
        <v>93</v>
      </c>
      <c r="AS36" s="1" t="s">
        <v>85</v>
      </c>
      <c r="AT36" s="1" t="s">
        <v>85</v>
      </c>
      <c r="AU36" s="1" t="s">
        <v>85</v>
      </c>
      <c r="AV36" s="1" t="s">
        <v>150</v>
      </c>
      <c r="AW36" s="1" t="s">
        <v>85</v>
      </c>
      <c r="AX36" s="1" t="s">
        <v>102</v>
      </c>
      <c r="AY36" s="1" t="s">
        <v>85</v>
      </c>
      <c r="AZ36" s="1" t="s">
        <v>85</v>
      </c>
      <c r="BA36" s="1" t="s">
        <v>85</v>
      </c>
      <c r="BB36" s="1" t="s">
        <v>86</v>
      </c>
      <c r="BC36" s="1" t="s">
        <v>86</v>
      </c>
      <c r="BD36" s="1" t="s">
        <v>86</v>
      </c>
      <c r="BE36" s="1" t="s">
        <v>86</v>
      </c>
      <c r="BF36" s="1" t="s">
        <v>86</v>
      </c>
    </row>
    <row r="37" spans="1:58" ht="28.8" hidden="1" x14ac:dyDescent="0.3">
      <c r="A37" s="1" t="s">
        <v>85</v>
      </c>
      <c r="B37" s="1" t="s">
        <v>86</v>
      </c>
      <c r="C37" s="1" t="s">
        <v>86</v>
      </c>
      <c r="D37" s="1" t="s">
        <v>86</v>
      </c>
      <c r="E37" s="1" t="s">
        <v>86</v>
      </c>
      <c r="F37" s="1" t="s">
        <v>86</v>
      </c>
      <c r="G37" s="1" t="s">
        <v>96</v>
      </c>
      <c r="H37" s="1" t="s">
        <v>86</v>
      </c>
      <c r="I37" s="1" t="s">
        <v>86</v>
      </c>
      <c r="J37" s="1" t="s">
        <v>86</v>
      </c>
      <c r="K37" s="1" t="s">
        <v>86</v>
      </c>
      <c r="L37" s="1" t="s">
        <v>86</v>
      </c>
      <c r="M37" s="1" t="s">
        <v>86</v>
      </c>
      <c r="N37" s="1" t="s">
        <v>86</v>
      </c>
      <c r="O37" s="1" t="s">
        <v>86</v>
      </c>
      <c r="P37" s="1" t="s">
        <v>86</v>
      </c>
      <c r="Q37" s="1" t="s">
        <v>86</v>
      </c>
      <c r="R37" s="1" t="s">
        <v>86</v>
      </c>
      <c r="S37" s="1" t="s">
        <v>86</v>
      </c>
      <c r="T37" s="1" t="s">
        <v>86</v>
      </c>
      <c r="U37" s="1" t="s">
        <v>86</v>
      </c>
      <c r="V37" s="1" t="s">
        <v>86</v>
      </c>
      <c r="W37" s="1" t="s">
        <v>86</v>
      </c>
      <c r="X37" s="1" t="s">
        <v>86</v>
      </c>
      <c r="Y37" s="1" t="s">
        <v>86</v>
      </c>
      <c r="Z37" s="1" t="s">
        <v>86</v>
      </c>
      <c r="AA37" s="1" t="s">
        <v>86</v>
      </c>
      <c r="AB37" s="1" t="s">
        <v>86</v>
      </c>
      <c r="AC37" s="1" t="s">
        <v>86</v>
      </c>
      <c r="AD37" s="1" t="s">
        <v>86</v>
      </c>
      <c r="AE37" s="1" t="s">
        <v>86</v>
      </c>
      <c r="AF37" s="1" t="s">
        <v>86</v>
      </c>
      <c r="AG37" s="1" t="s">
        <v>86</v>
      </c>
      <c r="AH37" s="1" t="s">
        <v>86</v>
      </c>
      <c r="AI37" s="1" t="s">
        <v>86</v>
      </c>
      <c r="AJ37" s="1" t="s">
        <v>86</v>
      </c>
      <c r="AK37" s="1" t="s">
        <v>86</v>
      </c>
      <c r="AL37" s="1" t="s">
        <v>86</v>
      </c>
      <c r="AM37" s="1" t="s">
        <v>86</v>
      </c>
      <c r="AN37" s="1" t="s">
        <v>86</v>
      </c>
      <c r="AO37" s="1" t="s">
        <v>86</v>
      </c>
      <c r="AP37" s="1" t="s">
        <v>86</v>
      </c>
      <c r="AQ37" s="1" t="s">
        <v>86</v>
      </c>
      <c r="AR37" s="1" t="s">
        <v>86</v>
      </c>
      <c r="AS37" s="1" t="s">
        <v>86</v>
      </c>
      <c r="AT37" s="1" t="s">
        <v>86</v>
      </c>
      <c r="AU37" s="1" t="s">
        <v>86</v>
      </c>
      <c r="AV37" s="1" t="s">
        <v>86</v>
      </c>
      <c r="AW37" s="1" t="s">
        <v>86</v>
      </c>
      <c r="AX37" s="1" t="s">
        <v>86</v>
      </c>
      <c r="AY37" s="1" t="s">
        <v>86</v>
      </c>
      <c r="AZ37" s="1" t="s">
        <v>86</v>
      </c>
      <c r="BA37" s="1" t="s">
        <v>86</v>
      </c>
      <c r="BB37" s="1" t="s">
        <v>86</v>
      </c>
      <c r="BC37" s="1" t="s">
        <v>86</v>
      </c>
      <c r="BD37" s="1" t="s">
        <v>86</v>
      </c>
      <c r="BE37" s="1" t="s">
        <v>86</v>
      </c>
      <c r="BF37" s="1" t="s">
        <v>86</v>
      </c>
    </row>
    <row r="38" spans="1:58" ht="409.6" hidden="1" x14ac:dyDescent="0.3">
      <c r="A38" s="1" t="s">
        <v>85</v>
      </c>
      <c r="B38" s="1" t="s">
        <v>86</v>
      </c>
      <c r="C38" s="1" t="s">
        <v>86</v>
      </c>
      <c r="D38" s="1" t="s">
        <v>86</v>
      </c>
      <c r="E38" s="1" t="s">
        <v>86</v>
      </c>
      <c r="F38" s="1" t="s">
        <v>86</v>
      </c>
      <c r="G38" s="1" t="s">
        <v>96</v>
      </c>
      <c r="H38">
        <v>7.2149999999999999</v>
      </c>
      <c r="I38">
        <v>52.215000000000003</v>
      </c>
      <c r="J38">
        <v>52.219000000000001</v>
      </c>
      <c r="K38">
        <v>11</v>
      </c>
      <c r="L38">
        <v>3.5529999999999999</v>
      </c>
      <c r="M38">
        <v>275.61799999999999</v>
      </c>
      <c r="N38">
        <v>275.62099999999998</v>
      </c>
      <c r="O38">
        <v>5</v>
      </c>
      <c r="P38">
        <v>1.8879999999999999</v>
      </c>
      <c r="Q38">
        <v>9.2330000000000005</v>
      </c>
      <c r="R38">
        <v>9.2360000000000007</v>
      </c>
      <c r="S38">
        <v>6</v>
      </c>
      <c r="T38" s="1" t="s">
        <v>86</v>
      </c>
      <c r="U38" s="1" t="s">
        <v>86</v>
      </c>
      <c r="V38" s="1" t="s">
        <v>86</v>
      </c>
      <c r="W38" s="1" t="s">
        <v>86</v>
      </c>
      <c r="X38" s="1" t="s">
        <v>86</v>
      </c>
      <c r="Y38" s="1" t="s">
        <v>86</v>
      </c>
      <c r="Z38" s="1" t="s">
        <v>86</v>
      </c>
      <c r="AA38" s="1" t="s">
        <v>86</v>
      </c>
      <c r="AB38" s="1" t="s">
        <v>86</v>
      </c>
      <c r="AC38" s="1" t="s">
        <v>86</v>
      </c>
      <c r="AD38" s="1" t="s">
        <v>86</v>
      </c>
      <c r="AE38" s="1" t="s">
        <v>86</v>
      </c>
      <c r="AF38" s="1" t="s">
        <v>86</v>
      </c>
      <c r="AG38" s="1" t="s">
        <v>90</v>
      </c>
      <c r="AH38" s="1" t="s">
        <v>91</v>
      </c>
      <c r="AI38" s="1" t="s">
        <v>91</v>
      </c>
      <c r="AJ38" s="1" t="s">
        <v>90</v>
      </c>
      <c r="AK38" s="1" t="s">
        <v>91</v>
      </c>
      <c r="AL38" s="1" t="s">
        <v>92</v>
      </c>
      <c r="AM38" s="1" t="s">
        <v>92</v>
      </c>
      <c r="AN38" s="1" t="s">
        <v>90</v>
      </c>
      <c r="AO38" s="1" t="s">
        <v>92</v>
      </c>
      <c r="AP38" s="1" t="s">
        <v>91</v>
      </c>
      <c r="AQ38" s="1" t="s">
        <v>86</v>
      </c>
      <c r="AR38" s="1" t="s">
        <v>93</v>
      </c>
      <c r="AS38" s="1" t="s">
        <v>85</v>
      </c>
      <c r="AT38" s="1" t="s">
        <v>85</v>
      </c>
      <c r="AU38" s="1" t="s">
        <v>85</v>
      </c>
      <c r="AV38" s="1" t="s">
        <v>150</v>
      </c>
      <c r="AW38" s="1" t="s">
        <v>85</v>
      </c>
      <c r="AX38" s="1" t="s">
        <v>102</v>
      </c>
      <c r="AY38" s="1" t="s">
        <v>85</v>
      </c>
      <c r="AZ38" s="1" t="s">
        <v>85</v>
      </c>
      <c r="BA38" s="1" t="s">
        <v>85</v>
      </c>
      <c r="BB38" s="1" t="s">
        <v>86</v>
      </c>
      <c r="BC38" s="1" t="s">
        <v>86</v>
      </c>
      <c r="BD38" s="1" t="s">
        <v>86</v>
      </c>
      <c r="BE38" s="1" t="s">
        <v>86</v>
      </c>
      <c r="BF38" s="1" t="s">
        <v>86</v>
      </c>
    </row>
    <row r="39" spans="1:58" ht="409.6" hidden="1" x14ac:dyDescent="0.3">
      <c r="A39" s="1" t="s">
        <v>85</v>
      </c>
      <c r="B39" s="1" t="s">
        <v>86</v>
      </c>
      <c r="C39" s="1" t="s">
        <v>86</v>
      </c>
      <c r="D39" s="1" t="s">
        <v>86</v>
      </c>
      <c r="E39" s="1" t="s">
        <v>86</v>
      </c>
      <c r="F39" s="1" t="s">
        <v>86</v>
      </c>
      <c r="G39" s="1" t="s">
        <v>96</v>
      </c>
      <c r="H39">
        <v>1.978</v>
      </c>
      <c r="I39">
        <v>20.097999999999999</v>
      </c>
      <c r="J39">
        <v>20.102</v>
      </c>
      <c r="K39">
        <v>9</v>
      </c>
      <c r="L39">
        <v>2.0190000000000001</v>
      </c>
      <c r="M39">
        <v>15.026999999999999</v>
      </c>
      <c r="N39">
        <v>15.031000000000001</v>
      </c>
      <c r="O39">
        <v>5</v>
      </c>
      <c r="P39">
        <v>2.4020000000000001</v>
      </c>
      <c r="Q39">
        <v>9.9860000000000007</v>
      </c>
      <c r="R39">
        <v>9.9890000000000008</v>
      </c>
      <c r="S39">
        <v>5</v>
      </c>
      <c r="T39" s="1" t="s">
        <v>86</v>
      </c>
      <c r="U39" s="1" t="s">
        <v>86</v>
      </c>
      <c r="V39" s="1" t="s">
        <v>86</v>
      </c>
      <c r="W39" s="1" t="s">
        <v>86</v>
      </c>
      <c r="X39" s="1" t="s">
        <v>86</v>
      </c>
      <c r="Y39" s="1" t="s">
        <v>86</v>
      </c>
      <c r="Z39" s="1" t="s">
        <v>86</v>
      </c>
      <c r="AA39" s="1" t="s">
        <v>86</v>
      </c>
      <c r="AB39" s="1" t="s">
        <v>86</v>
      </c>
      <c r="AC39" s="1" t="s">
        <v>86</v>
      </c>
      <c r="AD39" s="1" t="s">
        <v>86</v>
      </c>
      <c r="AE39" s="1" t="s">
        <v>86</v>
      </c>
      <c r="AF39" s="1" t="s">
        <v>86</v>
      </c>
      <c r="AG39" s="1" t="s">
        <v>98</v>
      </c>
      <c r="AH39" s="1" t="s">
        <v>91</v>
      </c>
      <c r="AI39" s="1" t="s">
        <v>90</v>
      </c>
      <c r="AJ39" s="1" t="s">
        <v>91</v>
      </c>
      <c r="AK39" s="1" t="s">
        <v>91</v>
      </c>
      <c r="AL39" s="1" t="s">
        <v>92</v>
      </c>
      <c r="AM39" s="1" t="s">
        <v>92</v>
      </c>
      <c r="AN39" s="1" t="s">
        <v>91</v>
      </c>
      <c r="AO39" s="1" t="s">
        <v>90</v>
      </c>
      <c r="AP39" s="1" t="s">
        <v>91</v>
      </c>
      <c r="AQ39" s="1" t="s">
        <v>86</v>
      </c>
      <c r="AR39" s="1" t="s">
        <v>93</v>
      </c>
      <c r="AS39" s="1" t="s">
        <v>85</v>
      </c>
      <c r="AT39" s="1" t="s">
        <v>85</v>
      </c>
      <c r="AU39" s="1" t="s">
        <v>85</v>
      </c>
      <c r="AV39" s="1" t="s">
        <v>151</v>
      </c>
      <c r="AW39" s="1" t="s">
        <v>85</v>
      </c>
      <c r="AX39" s="1" t="s">
        <v>93</v>
      </c>
      <c r="AY39" s="1" t="s">
        <v>85</v>
      </c>
      <c r="AZ39" s="1" t="s">
        <v>85</v>
      </c>
      <c r="BA39" s="1" t="s">
        <v>85</v>
      </c>
      <c r="BB39" s="1" t="s">
        <v>86</v>
      </c>
      <c r="BC39" s="1" t="s">
        <v>86</v>
      </c>
      <c r="BD39" s="1" t="s">
        <v>86</v>
      </c>
      <c r="BE39" s="1" t="s">
        <v>86</v>
      </c>
      <c r="BF39" s="1" t="s">
        <v>86</v>
      </c>
    </row>
    <row r="40" spans="1:58" ht="409.6" hidden="1" x14ac:dyDescent="0.3">
      <c r="A40" s="1" t="s">
        <v>85</v>
      </c>
      <c r="B40" s="1" t="s">
        <v>86</v>
      </c>
      <c r="C40" s="1" t="s">
        <v>86</v>
      </c>
      <c r="D40" s="1" t="s">
        <v>86</v>
      </c>
      <c r="E40" s="1" t="s">
        <v>86</v>
      </c>
      <c r="F40" s="1" t="s">
        <v>86</v>
      </c>
      <c r="G40" s="1" t="s">
        <v>96</v>
      </c>
      <c r="H40">
        <v>1.5</v>
      </c>
      <c r="I40">
        <v>26.611999999999998</v>
      </c>
      <c r="J40">
        <v>26.617000000000001</v>
      </c>
      <c r="K40">
        <v>5</v>
      </c>
      <c r="L40">
        <v>5.4969999999999999</v>
      </c>
      <c r="M40">
        <v>64.905000000000001</v>
      </c>
      <c r="N40">
        <v>64.906999999999996</v>
      </c>
      <c r="O40">
        <v>4</v>
      </c>
      <c r="P40">
        <v>2.5350000000000001</v>
      </c>
      <c r="Q40">
        <v>9.3659999999999997</v>
      </c>
      <c r="R40">
        <v>9.3699999999999992</v>
      </c>
      <c r="S40">
        <v>5</v>
      </c>
      <c r="T40" s="1" t="s">
        <v>86</v>
      </c>
      <c r="U40" s="1" t="s">
        <v>86</v>
      </c>
      <c r="V40" s="1" t="s">
        <v>86</v>
      </c>
      <c r="W40" s="1" t="s">
        <v>86</v>
      </c>
      <c r="X40" s="1" t="s">
        <v>86</v>
      </c>
      <c r="Y40" s="1" t="s">
        <v>86</v>
      </c>
      <c r="Z40" s="1" t="s">
        <v>86</v>
      </c>
      <c r="AA40" s="1" t="s">
        <v>86</v>
      </c>
      <c r="AB40" s="1" t="s">
        <v>86</v>
      </c>
      <c r="AC40" s="1" t="s">
        <v>86</v>
      </c>
      <c r="AD40" s="1" t="s">
        <v>86</v>
      </c>
      <c r="AE40" s="1" t="s">
        <v>86</v>
      </c>
      <c r="AF40" s="1" t="s">
        <v>86</v>
      </c>
      <c r="AG40" s="1" t="s">
        <v>91</v>
      </c>
      <c r="AH40" s="1" t="s">
        <v>92</v>
      </c>
      <c r="AI40" s="1" t="s">
        <v>90</v>
      </c>
      <c r="AJ40" s="1" t="s">
        <v>90</v>
      </c>
      <c r="AK40" s="1" t="s">
        <v>91</v>
      </c>
      <c r="AL40" s="1" t="s">
        <v>98</v>
      </c>
      <c r="AM40" s="1" t="s">
        <v>90</v>
      </c>
      <c r="AN40" s="1" t="s">
        <v>92</v>
      </c>
      <c r="AO40" s="1" t="s">
        <v>91</v>
      </c>
      <c r="AP40" s="1" t="s">
        <v>92</v>
      </c>
      <c r="AQ40" s="1" t="s">
        <v>86</v>
      </c>
      <c r="AR40" s="1" t="s">
        <v>93</v>
      </c>
      <c r="AS40" s="1" t="s">
        <v>85</v>
      </c>
      <c r="AT40" s="1" t="s">
        <v>85</v>
      </c>
      <c r="AU40" s="1" t="s">
        <v>85</v>
      </c>
      <c r="AV40" s="1" t="s">
        <v>152</v>
      </c>
      <c r="AW40" s="1" t="s">
        <v>85</v>
      </c>
      <c r="AX40" s="1" t="s">
        <v>102</v>
      </c>
      <c r="AY40" s="1" t="s">
        <v>85</v>
      </c>
      <c r="AZ40" s="1" t="s">
        <v>104</v>
      </c>
      <c r="BA40" s="1" t="s">
        <v>85</v>
      </c>
      <c r="BB40" s="1" t="s">
        <v>86</v>
      </c>
      <c r="BC40" s="1" t="s">
        <v>86</v>
      </c>
      <c r="BD40" s="1" t="s">
        <v>86</v>
      </c>
      <c r="BE40" s="1" t="s">
        <v>86</v>
      </c>
      <c r="BF40" s="1" t="s">
        <v>86</v>
      </c>
    </row>
    <row r="41" spans="1:58" ht="409.6" hidden="1" x14ac:dyDescent="0.3">
      <c r="A41" s="1" t="s">
        <v>85</v>
      </c>
      <c r="B41" s="1" t="s">
        <v>86</v>
      </c>
      <c r="C41" s="1" t="s">
        <v>86</v>
      </c>
      <c r="D41" s="1" t="s">
        <v>86</v>
      </c>
      <c r="E41" s="1" t="s">
        <v>86</v>
      </c>
      <c r="F41" s="1" t="s">
        <v>86</v>
      </c>
      <c r="G41" s="1" t="s">
        <v>96</v>
      </c>
      <c r="H41">
        <v>35.584000000000003</v>
      </c>
      <c r="I41">
        <v>42.143999999999998</v>
      </c>
      <c r="J41">
        <v>42.15</v>
      </c>
      <c r="K41">
        <v>6</v>
      </c>
      <c r="L41">
        <v>1.2889999999999999</v>
      </c>
      <c r="M41">
        <v>4.7210000000000001</v>
      </c>
      <c r="N41">
        <v>4.7229999999999999</v>
      </c>
      <c r="O41">
        <v>3</v>
      </c>
      <c r="P41">
        <v>10.236000000000001</v>
      </c>
      <c r="Q41">
        <v>17.997</v>
      </c>
      <c r="R41">
        <v>18</v>
      </c>
      <c r="S41">
        <v>6</v>
      </c>
      <c r="T41" s="1" t="s">
        <v>86</v>
      </c>
      <c r="U41" s="1" t="s">
        <v>86</v>
      </c>
      <c r="V41" s="1" t="s">
        <v>86</v>
      </c>
      <c r="W41" s="1" t="s">
        <v>86</v>
      </c>
      <c r="X41" s="1" t="s">
        <v>86</v>
      </c>
      <c r="Y41" s="1" t="s">
        <v>86</v>
      </c>
      <c r="Z41" s="1" t="s">
        <v>86</v>
      </c>
      <c r="AA41" s="1" t="s">
        <v>86</v>
      </c>
      <c r="AB41" s="1" t="s">
        <v>86</v>
      </c>
      <c r="AC41" s="1" t="s">
        <v>86</v>
      </c>
      <c r="AD41" s="1" t="s">
        <v>86</v>
      </c>
      <c r="AE41" s="1" t="s">
        <v>86</v>
      </c>
      <c r="AF41" s="1" t="s">
        <v>86</v>
      </c>
      <c r="AG41" s="1" t="s">
        <v>90</v>
      </c>
      <c r="AH41" s="1" t="s">
        <v>98</v>
      </c>
      <c r="AI41" s="1" t="s">
        <v>91</v>
      </c>
      <c r="AJ41" s="1" t="s">
        <v>92</v>
      </c>
      <c r="AK41" s="1" t="s">
        <v>90</v>
      </c>
      <c r="AL41" s="1" t="s">
        <v>90</v>
      </c>
      <c r="AM41" s="1" t="s">
        <v>91</v>
      </c>
      <c r="AN41" s="1" t="s">
        <v>92</v>
      </c>
      <c r="AO41" s="1" t="s">
        <v>90</v>
      </c>
      <c r="AP41" s="1" t="s">
        <v>90</v>
      </c>
      <c r="AQ41" s="1" t="s">
        <v>86</v>
      </c>
      <c r="AR41" s="1" t="s">
        <v>93</v>
      </c>
      <c r="AS41" s="1" t="s">
        <v>85</v>
      </c>
      <c r="AT41" s="1" t="s">
        <v>85</v>
      </c>
      <c r="AU41" s="1" t="s">
        <v>85</v>
      </c>
      <c r="AV41" s="1" t="s">
        <v>153</v>
      </c>
      <c r="AW41" s="1" t="s">
        <v>85</v>
      </c>
      <c r="AX41" s="1" t="s">
        <v>102</v>
      </c>
      <c r="AY41" s="1" t="s">
        <v>85</v>
      </c>
      <c r="AZ41" s="1" t="s">
        <v>85</v>
      </c>
      <c r="BA41" s="1" t="s">
        <v>85</v>
      </c>
      <c r="BB41" s="1" t="s">
        <v>86</v>
      </c>
      <c r="BC41" s="1" t="s">
        <v>86</v>
      </c>
      <c r="BD41" s="1" t="s">
        <v>86</v>
      </c>
      <c r="BE41" s="1" t="s">
        <v>86</v>
      </c>
      <c r="BF41" s="1" t="s">
        <v>86</v>
      </c>
    </row>
    <row r="42" spans="1:58" ht="409.6" hidden="1" x14ac:dyDescent="0.3">
      <c r="A42" s="1" t="s">
        <v>85</v>
      </c>
      <c r="B42" s="1" t="s">
        <v>86</v>
      </c>
      <c r="C42" s="1" t="s">
        <v>86</v>
      </c>
      <c r="D42" s="1" t="s">
        <v>86</v>
      </c>
      <c r="E42" s="1" t="s">
        <v>86</v>
      </c>
      <c r="F42" s="1" t="s">
        <v>86</v>
      </c>
      <c r="G42" s="1" t="s">
        <v>96</v>
      </c>
      <c r="H42">
        <v>1.5940000000000001</v>
      </c>
      <c r="I42">
        <v>57.945999999999998</v>
      </c>
      <c r="J42">
        <v>57.951000000000001</v>
      </c>
      <c r="K42">
        <v>7</v>
      </c>
      <c r="L42">
        <v>12.304</v>
      </c>
      <c r="M42">
        <v>30.327000000000002</v>
      </c>
      <c r="N42">
        <v>30.33</v>
      </c>
      <c r="O42">
        <v>4</v>
      </c>
      <c r="P42">
        <v>1.6839999999999999</v>
      </c>
      <c r="Q42">
        <v>6.524</v>
      </c>
      <c r="R42">
        <v>6.5270000000000001</v>
      </c>
      <c r="S42">
        <v>5</v>
      </c>
      <c r="T42" s="1" t="s">
        <v>86</v>
      </c>
      <c r="U42" s="1" t="s">
        <v>86</v>
      </c>
      <c r="V42" s="1" t="s">
        <v>86</v>
      </c>
      <c r="W42" s="1" t="s">
        <v>86</v>
      </c>
      <c r="X42" s="1" t="s">
        <v>86</v>
      </c>
      <c r="Y42" s="1" t="s">
        <v>86</v>
      </c>
      <c r="Z42" s="1" t="s">
        <v>86</v>
      </c>
      <c r="AA42" s="1" t="s">
        <v>86</v>
      </c>
      <c r="AB42" s="1" t="s">
        <v>86</v>
      </c>
      <c r="AC42" s="1" t="s">
        <v>86</v>
      </c>
      <c r="AD42" s="1" t="s">
        <v>86</v>
      </c>
      <c r="AE42" s="1" t="s">
        <v>86</v>
      </c>
      <c r="AF42" s="1" t="s">
        <v>86</v>
      </c>
      <c r="AG42" s="1" t="s">
        <v>98</v>
      </c>
      <c r="AH42" s="1" t="s">
        <v>92</v>
      </c>
      <c r="AI42" s="1" t="s">
        <v>91</v>
      </c>
      <c r="AJ42" s="1" t="s">
        <v>92</v>
      </c>
      <c r="AK42" s="1" t="s">
        <v>90</v>
      </c>
      <c r="AL42" s="1" t="s">
        <v>92</v>
      </c>
      <c r="AM42" s="1" t="s">
        <v>90</v>
      </c>
      <c r="AN42" s="1" t="s">
        <v>92</v>
      </c>
      <c r="AO42" s="1" t="s">
        <v>91</v>
      </c>
      <c r="AP42" s="1" t="s">
        <v>92</v>
      </c>
      <c r="AQ42" s="1" t="s">
        <v>86</v>
      </c>
      <c r="AR42" s="1" t="s">
        <v>93</v>
      </c>
      <c r="AS42" s="1" t="s">
        <v>85</v>
      </c>
      <c r="AT42" s="1" t="s">
        <v>85</v>
      </c>
      <c r="AU42" s="1" t="s">
        <v>85</v>
      </c>
      <c r="AV42" s="1" t="s">
        <v>150</v>
      </c>
      <c r="AW42" s="1" t="s">
        <v>85</v>
      </c>
      <c r="AX42" s="1" t="s">
        <v>102</v>
      </c>
      <c r="AY42" s="1" t="s">
        <v>85</v>
      </c>
      <c r="AZ42" s="1" t="s">
        <v>104</v>
      </c>
      <c r="BA42" s="1" t="s">
        <v>85</v>
      </c>
      <c r="BB42" s="1" t="s">
        <v>86</v>
      </c>
      <c r="BC42" s="1" t="s">
        <v>86</v>
      </c>
      <c r="BD42" s="1" t="s">
        <v>86</v>
      </c>
      <c r="BE42" s="1" t="s">
        <v>86</v>
      </c>
      <c r="BF42" s="1" t="s">
        <v>86</v>
      </c>
    </row>
    <row r="43" spans="1:58" ht="409.6" hidden="1" x14ac:dyDescent="0.3">
      <c r="A43" s="1" t="s">
        <v>85</v>
      </c>
      <c r="B43" s="1" t="s">
        <v>86</v>
      </c>
      <c r="C43" s="1" t="s">
        <v>86</v>
      </c>
      <c r="D43" s="1" t="s">
        <v>86</v>
      </c>
      <c r="E43" s="1" t="s">
        <v>86</v>
      </c>
      <c r="F43" s="1" t="s">
        <v>86</v>
      </c>
      <c r="G43" s="1" t="s">
        <v>96</v>
      </c>
      <c r="H43">
        <v>1.0640000000000001</v>
      </c>
      <c r="I43">
        <v>7.7039999999999997</v>
      </c>
      <c r="J43">
        <v>7.7080000000000002</v>
      </c>
      <c r="K43">
        <v>6</v>
      </c>
      <c r="L43">
        <v>1.21</v>
      </c>
      <c r="M43">
        <v>4.9779999999999998</v>
      </c>
      <c r="N43">
        <v>4.9820000000000002</v>
      </c>
      <c r="O43">
        <v>3</v>
      </c>
      <c r="P43">
        <v>1.7250000000000001</v>
      </c>
      <c r="Q43">
        <v>8.1809999999999992</v>
      </c>
      <c r="R43">
        <v>8.1859999999999999</v>
      </c>
      <c r="S43">
        <v>5</v>
      </c>
      <c r="T43" s="1" t="s">
        <v>86</v>
      </c>
      <c r="U43" s="1" t="s">
        <v>86</v>
      </c>
      <c r="V43" s="1" t="s">
        <v>86</v>
      </c>
      <c r="W43" s="1" t="s">
        <v>86</v>
      </c>
      <c r="X43" s="1" t="s">
        <v>86</v>
      </c>
      <c r="Y43" s="1" t="s">
        <v>86</v>
      </c>
      <c r="Z43" s="1" t="s">
        <v>86</v>
      </c>
      <c r="AA43" s="1" t="s">
        <v>86</v>
      </c>
      <c r="AB43" s="1" t="s">
        <v>86</v>
      </c>
      <c r="AC43" s="1" t="s">
        <v>86</v>
      </c>
      <c r="AD43" s="1" t="s">
        <v>86</v>
      </c>
      <c r="AE43" s="1" t="s">
        <v>86</v>
      </c>
      <c r="AF43" s="1" t="s">
        <v>86</v>
      </c>
      <c r="AG43" s="1" t="s">
        <v>90</v>
      </c>
      <c r="AH43" s="1" t="s">
        <v>90</v>
      </c>
      <c r="AI43" s="1" t="s">
        <v>92</v>
      </c>
      <c r="AJ43" s="1" t="s">
        <v>90</v>
      </c>
      <c r="AK43" s="1" t="s">
        <v>91</v>
      </c>
      <c r="AL43" s="1" t="s">
        <v>92</v>
      </c>
      <c r="AM43" s="1" t="s">
        <v>90</v>
      </c>
      <c r="AN43" s="1" t="s">
        <v>90</v>
      </c>
      <c r="AO43" s="1" t="s">
        <v>90</v>
      </c>
      <c r="AP43" s="1" t="s">
        <v>90</v>
      </c>
      <c r="AQ43" s="1" t="s">
        <v>86</v>
      </c>
      <c r="AR43" s="1" t="s">
        <v>93</v>
      </c>
      <c r="AS43" s="1" t="s">
        <v>85</v>
      </c>
      <c r="AT43" s="1" t="s">
        <v>85</v>
      </c>
      <c r="AU43" s="1" t="s">
        <v>85</v>
      </c>
      <c r="AV43" s="1" t="s">
        <v>150</v>
      </c>
      <c r="AW43" s="1" t="s">
        <v>85</v>
      </c>
      <c r="AX43" s="1" t="s">
        <v>102</v>
      </c>
      <c r="AY43" s="1" t="s">
        <v>85</v>
      </c>
      <c r="AZ43" s="1" t="s">
        <v>85</v>
      </c>
      <c r="BA43" s="1" t="s">
        <v>85</v>
      </c>
      <c r="BB43" s="1" t="s">
        <v>86</v>
      </c>
      <c r="BC43" s="1" t="s">
        <v>86</v>
      </c>
      <c r="BD43" s="1" t="s">
        <v>86</v>
      </c>
      <c r="BE43" s="1" t="s">
        <v>86</v>
      </c>
      <c r="BF43" s="1" t="s">
        <v>86</v>
      </c>
    </row>
  </sheetData>
  <autoFilter ref="A2:BF44" xr:uid="{00000000-0009-0000-0000-000000000000}">
    <filterColumn colId="0">
      <filters blank="1"/>
    </filterColumn>
  </autoFilter>
  <pageMargins left="0.7" right="0.7" top="0.75" bottom="0.75" header="0.3" footer="0.3"/>
  <ignoredErrors>
    <ignoredError sqref="A1:A43 B1:B43 C1:C43 D1:D43 E1:E43 F1:F43 G1:G43 P1:P43 Q1:Q43 R1:R43 S1:S43 T1:T43 U1:U43 V1:V43 W1:W43 X1:X43 Y1:Y43 Z1:Z43 AA1:AA43 AB1:AB43 AC1:AC43 AD1:AD43 AE1:AE43 AF1:AF43 AG1:AG43 AH1:AH43 AI1:AI43 AJ1:AJ43 AK1:AK43 AL1:AL43 AM1:AM43 AN1:AN43 AO1:AO43 AP1:AP43 AQ1:AQ43 AR1:AR43 AS1:AS43 AT1:AT43 AU1:AU43 AV1:AV43 AW1:AW43 AX1:AX43 AY1:AY43 AZ1:AZ43 BA1:BA43 BB1:BB43 BC1:BC43 BD1:BD43 BE1:BE43 BF1:BF4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8409-0643-4C12-9D6C-B80ECDEFFCF2}">
  <dimension ref="A1"/>
  <sheetViews>
    <sheetView workbookViewId="0">
      <selection sqref="A1:A23"/>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A168-348C-4FBF-BC7B-757E6866BED4}">
  <dimension ref="A1:J18"/>
  <sheetViews>
    <sheetView workbookViewId="0">
      <selection activeCell="I33" sqref="I33"/>
    </sheetView>
  </sheetViews>
  <sheetFormatPr defaultRowHeight="14.4" x14ac:dyDescent="0.3"/>
  <cols>
    <col min="2" max="2" width="24.88671875" customWidth="1"/>
    <col min="3" max="3" width="27" customWidth="1"/>
    <col min="4" max="4" width="26.88671875" bestFit="1" customWidth="1"/>
    <col min="5" max="5" width="22.33203125" bestFit="1" customWidth="1"/>
  </cols>
  <sheetData>
    <row r="1" spans="1:10" x14ac:dyDescent="0.3">
      <c r="A1" t="s">
        <v>185</v>
      </c>
      <c r="B1" t="s">
        <v>186</v>
      </c>
      <c r="C1" t="s">
        <v>187</v>
      </c>
      <c r="D1" t="s">
        <v>188</v>
      </c>
      <c r="E1" t="s">
        <v>189</v>
      </c>
    </row>
    <row r="2" spans="1:10" x14ac:dyDescent="0.3">
      <c r="A2">
        <v>1.1000000000000001</v>
      </c>
      <c r="B2">
        <v>100</v>
      </c>
      <c r="C2" s="19">
        <v>243.22244444444439</v>
      </c>
      <c r="D2">
        <f>(8/22)*100</f>
        <v>36.363636363636367</v>
      </c>
      <c r="E2" s="20">
        <v>316.05718181818179</v>
      </c>
    </row>
    <row r="3" spans="1:10" x14ac:dyDescent="0.3">
      <c r="A3">
        <v>1.2</v>
      </c>
      <c r="B3">
        <f>16/18*100</f>
        <v>88.888888888888886</v>
      </c>
      <c r="C3" s="19"/>
      <c r="D3">
        <f>18/22*100</f>
        <v>81.818181818181827</v>
      </c>
      <c r="E3" s="20"/>
    </row>
    <row r="4" spans="1:10" x14ac:dyDescent="0.3">
      <c r="A4">
        <v>3.1</v>
      </c>
      <c r="B4">
        <f>11/17*100</f>
        <v>64.705882352941174</v>
      </c>
      <c r="C4" s="20">
        <v>540.3363157894737</v>
      </c>
      <c r="D4">
        <f>12/20*100</f>
        <v>60</v>
      </c>
      <c r="E4" s="20">
        <v>1272.3068500000002</v>
      </c>
    </row>
    <row r="5" spans="1:10" x14ac:dyDescent="0.3">
      <c r="A5" s="11">
        <v>3.2</v>
      </c>
      <c r="B5">
        <f>12/19*100</f>
        <v>63.157894736842103</v>
      </c>
      <c r="C5" s="20"/>
      <c r="D5">
        <f>13/20*100</f>
        <v>65</v>
      </c>
      <c r="E5" s="20"/>
    </row>
    <row r="16" spans="1:10" x14ac:dyDescent="0.3">
      <c r="A16" t="s">
        <v>184</v>
      </c>
      <c r="J16">
        <f>12/20*100</f>
        <v>60</v>
      </c>
    </row>
    <row r="18" spans="1:6" x14ac:dyDescent="0.3">
      <c r="A18">
        <v>243.22244444444439</v>
      </c>
      <c r="B18">
        <v>316.05718181818179</v>
      </c>
      <c r="C18">
        <v>272.95215789473679</v>
      </c>
      <c r="D18">
        <v>468.98754545454557</v>
      </c>
      <c r="E18">
        <v>540.3363157894737</v>
      </c>
      <c r="F18">
        <v>1272.3068500000002</v>
      </c>
    </row>
  </sheetData>
  <mergeCells count="4">
    <mergeCell ref="C2:C3"/>
    <mergeCell ref="C4:C5"/>
    <mergeCell ref="E2:E3"/>
    <mergeCell ref="E4:E5"/>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D827-305B-4F43-84E9-D8A37F42EC5F}">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F44F0-7A22-4A01-85E9-F3BC678DB769}">
  <dimension ref="B1:L23"/>
  <sheetViews>
    <sheetView workbookViewId="0">
      <selection activeCell="L23" sqref="L23"/>
    </sheetView>
  </sheetViews>
  <sheetFormatPr defaultRowHeight="14.4" x14ac:dyDescent="0.3"/>
  <cols>
    <col min="2" max="2" width="18.6640625" style="4" customWidth="1"/>
    <col min="3" max="3" width="18.33203125" style="4" customWidth="1"/>
    <col min="4" max="4" width="16.44140625" style="4" customWidth="1"/>
    <col min="5" max="6" width="17" style="4" customWidth="1"/>
    <col min="7" max="7" width="19.109375" style="4" customWidth="1"/>
    <col min="8" max="8" width="17" style="4" customWidth="1"/>
    <col min="9" max="9" width="16.33203125" style="4" customWidth="1"/>
    <col min="10" max="10" width="16.109375" style="4" customWidth="1"/>
    <col min="11" max="12" width="9.109375" style="4"/>
  </cols>
  <sheetData>
    <row r="1" spans="2:12" x14ac:dyDescent="0.3">
      <c r="B1" s="2" t="s">
        <v>32</v>
      </c>
      <c r="C1" s="2" t="s">
        <v>33</v>
      </c>
      <c r="D1" s="2" t="s">
        <v>34</v>
      </c>
      <c r="E1" s="2" t="s">
        <v>35</v>
      </c>
      <c r="F1" s="2" t="s">
        <v>36</v>
      </c>
      <c r="G1" s="2" t="s">
        <v>37</v>
      </c>
      <c r="H1" s="2" t="s">
        <v>38</v>
      </c>
      <c r="I1" s="2" t="s">
        <v>39</v>
      </c>
      <c r="J1" s="2" t="s">
        <v>40</v>
      </c>
      <c r="K1" s="2" t="s">
        <v>41</v>
      </c>
      <c r="L1" s="2"/>
    </row>
    <row r="2" spans="2:12" x14ac:dyDescent="0.3">
      <c r="B2" s="2" t="s">
        <v>69</v>
      </c>
      <c r="C2" s="2" t="s">
        <v>70</v>
      </c>
      <c r="D2" s="2" t="s">
        <v>71</v>
      </c>
      <c r="E2" s="2" t="s">
        <v>72</v>
      </c>
      <c r="F2" s="2" t="s">
        <v>73</v>
      </c>
      <c r="G2" s="2" t="s">
        <v>74</v>
      </c>
      <c r="H2" s="2" t="s">
        <v>75</v>
      </c>
      <c r="I2" s="2" t="s">
        <v>76</v>
      </c>
      <c r="J2" s="2" t="s">
        <v>77</v>
      </c>
      <c r="K2" s="2" t="s">
        <v>78</v>
      </c>
      <c r="L2" s="2"/>
    </row>
    <row r="3" spans="2:12" x14ac:dyDescent="0.3">
      <c r="B3" s="12">
        <v>5</v>
      </c>
      <c r="C3" s="12">
        <v>5</v>
      </c>
      <c r="D3" s="12">
        <v>5</v>
      </c>
      <c r="E3" s="12">
        <v>3</v>
      </c>
      <c r="F3" s="12">
        <v>4</v>
      </c>
      <c r="G3" s="12">
        <v>4</v>
      </c>
      <c r="H3" s="12">
        <v>5</v>
      </c>
      <c r="I3" s="12">
        <v>3</v>
      </c>
      <c r="J3" s="12">
        <v>2</v>
      </c>
      <c r="K3" s="12">
        <v>5</v>
      </c>
      <c r="L3" s="12">
        <f>((B3-1) +(5-C3)+(D3-1)+(5-E3 )+(F3-1)+(5-G3)+(H3-1)+(5-I3)+(J3-1)+(5-K3))*2.5</f>
        <v>52.5</v>
      </c>
    </row>
    <row r="4" spans="2:12" x14ac:dyDescent="0.3">
      <c r="B4" s="12">
        <v>3</v>
      </c>
      <c r="C4" s="12">
        <v>1</v>
      </c>
      <c r="D4" s="12">
        <v>4</v>
      </c>
      <c r="E4" s="12">
        <v>2</v>
      </c>
      <c r="F4" s="12">
        <v>4</v>
      </c>
      <c r="G4" s="12">
        <v>2</v>
      </c>
      <c r="H4" s="12">
        <v>5</v>
      </c>
      <c r="I4" s="12">
        <v>4</v>
      </c>
      <c r="J4" s="12">
        <v>3</v>
      </c>
      <c r="K4" s="12">
        <v>1</v>
      </c>
      <c r="L4" s="12">
        <f t="shared" ref="L4:L22" si="0">((B4-1) +(5-C4)+(D4-1)+(5-E4 )+(F4-1)+(5-G4)+(H4-1)+(5-I4)+(J4-1)+(5-K4))*2.5</f>
        <v>72.5</v>
      </c>
    </row>
    <row r="5" spans="2:12" x14ac:dyDescent="0.3">
      <c r="B5" s="12">
        <v>3</v>
      </c>
      <c r="C5" s="12">
        <v>2</v>
      </c>
      <c r="D5" s="12">
        <v>3</v>
      </c>
      <c r="E5" s="12">
        <v>4</v>
      </c>
      <c r="F5" s="12">
        <v>4</v>
      </c>
      <c r="G5" s="12">
        <v>2</v>
      </c>
      <c r="H5" s="12">
        <v>3</v>
      </c>
      <c r="I5" s="12">
        <v>2</v>
      </c>
      <c r="J5" s="12">
        <v>3</v>
      </c>
      <c r="K5" s="12">
        <v>2</v>
      </c>
      <c r="L5" s="12">
        <f t="shared" si="0"/>
        <v>60</v>
      </c>
    </row>
    <row r="6" spans="2:12" x14ac:dyDescent="0.3">
      <c r="B6" s="12">
        <v>2</v>
      </c>
      <c r="C6" s="12">
        <v>2</v>
      </c>
      <c r="D6" s="12">
        <v>4</v>
      </c>
      <c r="E6" s="12">
        <v>1</v>
      </c>
      <c r="F6" s="12">
        <v>5</v>
      </c>
      <c r="G6" s="12">
        <v>2</v>
      </c>
      <c r="H6" s="12">
        <v>4</v>
      </c>
      <c r="I6" s="12">
        <v>2</v>
      </c>
      <c r="J6" s="12">
        <v>4</v>
      </c>
      <c r="K6" s="12">
        <v>2</v>
      </c>
      <c r="L6" s="12">
        <f t="shared" si="0"/>
        <v>75</v>
      </c>
    </row>
    <row r="7" spans="2:12" x14ac:dyDescent="0.3">
      <c r="B7" s="12">
        <v>2</v>
      </c>
      <c r="C7" s="12">
        <v>3</v>
      </c>
      <c r="D7" s="12">
        <v>2</v>
      </c>
      <c r="E7" s="12">
        <v>4</v>
      </c>
      <c r="F7" s="12">
        <v>4</v>
      </c>
      <c r="G7" s="12">
        <v>1</v>
      </c>
      <c r="H7" s="12">
        <v>3</v>
      </c>
      <c r="I7" s="12">
        <v>4</v>
      </c>
      <c r="J7" s="12">
        <v>2</v>
      </c>
      <c r="K7" s="12">
        <v>5</v>
      </c>
      <c r="L7" s="12">
        <f t="shared" si="0"/>
        <v>40</v>
      </c>
    </row>
    <row r="8" spans="2:12" x14ac:dyDescent="0.3">
      <c r="B8" s="12">
        <v>4</v>
      </c>
      <c r="C8" s="12">
        <v>2</v>
      </c>
      <c r="D8" s="12">
        <v>3</v>
      </c>
      <c r="E8" s="12">
        <v>2</v>
      </c>
      <c r="F8" s="12">
        <v>2</v>
      </c>
      <c r="G8" s="12">
        <v>4</v>
      </c>
      <c r="H8" s="12">
        <v>4</v>
      </c>
      <c r="I8" s="12">
        <v>2</v>
      </c>
      <c r="J8" s="12">
        <v>3</v>
      </c>
      <c r="K8" s="12">
        <v>2</v>
      </c>
      <c r="L8" s="12">
        <f t="shared" si="0"/>
        <v>60</v>
      </c>
    </row>
    <row r="9" spans="2:12" x14ac:dyDescent="0.3">
      <c r="B9" s="12">
        <v>4</v>
      </c>
      <c r="C9" s="12">
        <v>3</v>
      </c>
      <c r="D9" s="12">
        <v>3</v>
      </c>
      <c r="E9" s="12">
        <v>2</v>
      </c>
      <c r="F9" s="12">
        <v>4</v>
      </c>
      <c r="G9" s="12">
        <v>2</v>
      </c>
      <c r="H9" s="12">
        <v>4</v>
      </c>
      <c r="I9" s="12">
        <v>3</v>
      </c>
      <c r="J9" s="12">
        <v>3</v>
      </c>
      <c r="K9" s="12">
        <v>2</v>
      </c>
      <c r="L9" s="12">
        <f t="shared" si="0"/>
        <v>65</v>
      </c>
    </row>
    <row r="10" spans="2:12" x14ac:dyDescent="0.3">
      <c r="B10" s="12">
        <v>2</v>
      </c>
      <c r="C10" s="12">
        <v>1</v>
      </c>
      <c r="D10" s="12">
        <v>5</v>
      </c>
      <c r="E10" s="12">
        <v>2</v>
      </c>
      <c r="F10" s="12">
        <v>4</v>
      </c>
      <c r="G10" s="12">
        <v>2</v>
      </c>
      <c r="H10" s="12">
        <v>5</v>
      </c>
      <c r="I10" s="12">
        <v>1</v>
      </c>
      <c r="J10" s="12">
        <v>4</v>
      </c>
      <c r="K10" s="12">
        <v>1</v>
      </c>
      <c r="L10" s="12">
        <f t="shared" si="0"/>
        <v>82.5</v>
      </c>
    </row>
    <row r="11" spans="2:12" x14ac:dyDescent="0.3">
      <c r="B11" s="12">
        <v>3</v>
      </c>
      <c r="C11" s="12">
        <v>2</v>
      </c>
      <c r="D11" s="12">
        <v>4</v>
      </c>
      <c r="E11" s="12">
        <v>2</v>
      </c>
      <c r="F11" s="12">
        <v>3</v>
      </c>
      <c r="G11" s="12">
        <v>2</v>
      </c>
      <c r="H11" s="12">
        <v>4</v>
      </c>
      <c r="I11" s="12">
        <v>2</v>
      </c>
      <c r="J11" s="12">
        <v>3</v>
      </c>
      <c r="K11" s="12">
        <v>2</v>
      </c>
      <c r="L11" s="12">
        <f t="shared" si="0"/>
        <v>67.5</v>
      </c>
    </row>
    <row r="12" spans="2:12" x14ac:dyDescent="0.3">
      <c r="B12" s="12">
        <v>4</v>
      </c>
      <c r="C12" s="12">
        <v>2</v>
      </c>
      <c r="D12" s="12">
        <v>4</v>
      </c>
      <c r="E12" s="12">
        <v>1</v>
      </c>
      <c r="F12" s="12">
        <v>4</v>
      </c>
      <c r="G12" s="12">
        <v>2</v>
      </c>
      <c r="H12" s="12">
        <v>5</v>
      </c>
      <c r="I12" s="12">
        <v>1</v>
      </c>
      <c r="J12" s="12">
        <v>4</v>
      </c>
      <c r="K12" s="12">
        <v>2</v>
      </c>
      <c r="L12" s="12">
        <f t="shared" si="0"/>
        <v>82.5</v>
      </c>
    </row>
    <row r="13" spans="2:12" x14ac:dyDescent="0.3">
      <c r="B13" s="12">
        <v>4</v>
      </c>
      <c r="C13" s="12">
        <v>3</v>
      </c>
      <c r="D13" s="12">
        <v>5</v>
      </c>
      <c r="E13" s="12">
        <v>2</v>
      </c>
      <c r="F13" s="12">
        <v>4</v>
      </c>
      <c r="G13" s="12">
        <v>3</v>
      </c>
      <c r="H13" s="12">
        <v>4</v>
      </c>
      <c r="I13" s="12">
        <v>2</v>
      </c>
      <c r="J13" s="12">
        <v>4</v>
      </c>
      <c r="K13" s="12">
        <v>2</v>
      </c>
      <c r="L13" s="12">
        <f t="shared" si="0"/>
        <v>72.5</v>
      </c>
    </row>
    <row r="14" spans="2:12" x14ac:dyDescent="0.3">
      <c r="B14" s="12">
        <v>2</v>
      </c>
      <c r="C14" s="12">
        <v>4</v>
      </c>
      <c r="D14" s="12">
        <v>4</v>
      </c>
      <c r="E14" s="12">
        <v>2</v>
      </c>
      <c r="F14" s="12">
        <v>3</v>
      </c>
      <c r="G14" s="12">
        <v>1</v>
      </c>
      <c r="H14" s="12">
        <v>2</v>
      </c>
      <c r="I14" s="12">
        <v>3</v>
      </c>
      <c r="J14" s="12">
        <v>4</v>
      </c>
      <c r="K14" s="12">
        <v>3</v>
      </c>
      <c r="L14" s="12">
        <f t="shared" si="0"/>
        <v>55</v>
      </c>
    </row>
    <row r="15" spans="2:12" x14ac:dyDescent="0.3">
      <c r="B15" s="12">
        <v>3</v>
      </c>
      <c r="C15" s="12">
        <v>2</v>
      </c>
      <c r="D15" s="12">
        <v>4</v>
      </c>
      <c r="E15" s="12">
        <v>2</v>
      </c>
      <c r="F15" s="12">
        <v>5</v>
      </c>
      <c r="G15" s="12">
        <v>3</v>
      </c>
      <c r="H15" s="12">
        <v>4</v>
      </c>
      <c r="I15" s="12">
        <v>2</v>
      </c>
      <c r="J15" s="12">
        <v>4</v>
      </c>
      <c r="K15" s="12">
        <v>3</v>
      </c>
      <c r="L15" s="12">
        <f t="shared" si="0"/>
        <v>70</v>
      </c>
    </row>
    <row r="16" spans="2:12" x14ac:dyDescent="0.3">
      <c r="B16" s="12">
        <v>2</v>
      </c>
      <c r="C16" s="12">
        <v>3</v>
      </c>
      <c r="D16" s="12">
        <v>4</v>
      </c>
      <c r="E16" s="12">
        <v>3</v>
      </c>
      <c r="F16" s="12">
        <v>4</v>
      </c>
      <c r="G16" s="12">
        <v>3</v>
      </c>
      <c r="H16" s="12">
        <v>4</v>
      </c>
      <c r="I16" s="12">
        <v>2</v>
      </c>
      <c r="J16" s="12">
        <v>3</v>
      </c>
      <c r="K16" s="12">
        <v>2</v>
      </c>
      <c r="L16" s="12">
        <f t="shared" si="0"/>
        <v>60</v>
      </c>
    </row>
    <row r="17" spans="2:12" x14ac:dyDescent="0.3">
      <c r="B17" s="12">
        <v>3</v>
      </c>
      <c r="C17" s="12">
        <v>4</v>
      </c>
      <c r="D17" s="12">
        <v>4</v>
      </c>
      <c r="E17" s="12">
        <v>3</v>
      </c>
      <c r="F17" s="12">
        <v>4</v>
      </c>
      <c r="G17" s="12">
        <v>2</v>
      </c>
      <c r="H17" s="12">
        <v>2</v>
      </c>
      <c r="I17" s="12">
        <v>3</v>
      </c>
      <c r="J17" s="12">
        <v>2</v>
      </c>
      <c r="K17" s="12">
        <v>4</v>
      </c>
      <c r="L17" s="12">
        <f t="shared" si="0"/>
        <v>47.5</v>
      </c>
    </row>
    <row r="18" spans="2:12" x14ac:dyDescent="0.3">
      <c r="B18" s="12">
        <v>1</v>
      </c>
      <c r="C18" s="12">
        <v>4</v>
      </c>
      <c r="D18" s="12">
        <v>3</v>
      </c>
      <c r="E18" s="12">
        <v>4</v>
      </c>
      <c r="F18" s="12">
        <v>4</v>
      </c>
      <c r="G18" s="12">
        <v>2</v>
      </c>
      <c r="H18" s="12">
        <v>2</v>
      </c>
      <c r="I18" s="12">
        <v>4</v>
      </c>
      <c r="J18" s="12">
        <v>3</v>
      </c>
      <c r="K18" s="12">
        <v>4</v>
      </c>
      <c r="L18" s="12">
        <f t="shared" si="0"/>
        <v>37.5</v>
      </c>
    </row>
    <row r="19" spans="2:12" x14ac:dyDescent="0.3">
      <c r="B19" s="12">
        <v>4</v>
      </c>
      <c r="C19" s="12">
        <v>2</v>
      </c>
      <c r="D19" s="12">
        <v>3</v>
      </c>
      <c r="E19" s="12">
        <v>3</v>
      </c>
      <c r="F19" s="12">
        <v>4</v>
      </c>
      <c r="G19" s="12">
        <v>1</v>
      </c>
      <c r="H19" s="12">
        <v>3</v>
      </c>
      <c r="I19" s="12">
        <v>2</v>
      </c>
      <c r="J19" s="12">
        <v>4</v>
      </c>
      <c r="K19" s="12">
        <v>2</v>
      </c>
      <c r="L19" s="12">
        <f t="shared" si="0"/>
        <v>70</v>
      </c>
    </row>
    <row r="20" spans="2:12" x14ac:dyDescent="0.3">
      <c r="B20" s="12">
        <v>3</v>
      </c>
      <c r="C20" s="12">
        <v>1</v>
      </c>
      <c r="D20" s="12">
        <v>4</v>
      </c>
      <c r="E20" s="12">
        <v>2</v>
      </c>
      <c r="F20" s="12">
        <v>3</v>
      </c>
      <c r="G20" s="12">
        <v>3</v>
      </c>
      <c r="H20" s="12">
        <v>4</v>
      </c>
      <c r="I20" s="12">
        <v>2</v>
      </c>
      <c r="J20" s="12">
        <v>3</v>
      </c>
      <c r="K20" s="12">
        <v>3</v>
      </c>
      <c r="L20" s="12">
        <f t="shared" si="0"/>
        <v>65</v>
      </c>
    </row>
    <row r="21" spans="2:12" x14ac:dyDescent="0.3">
      <c r="B21" s="12">
        <v>1</v>
      </c>
      <c r="C21" s="12">
        <v>2</v>
      </c>
      <c r="D21" s="12">
        <v>4</v>
      </c>
      <c r="E21" s="12">
        <v>2</v>
      </c>
      <c r="F21" s="12">
        <v>3</v>
      </c>
      <c r="G21" s="12">
        <v>2</v>
      </c>
      <c r="H21" s="12">
        <v>3</v>
      </c>
      <c r="I21" s="12">
        <v>2</v>
      </c>
      <c r="J21" s="12">
        <v>4</v>
      </c>
      <c r="K21" s="12">
        <v>2</v>
      </c>
      <c r="L21" s="12">
        <f t="shared" si="0"/>
        <v>62.5</v>
      </c>
    </row>
    <row r="22" spans="2:12" x14ac:dyDescent="0.3">
      <c r="B22" s="12">
        <v>3</v>
      </c>
      <c r="C22" s="12">
        <v>3</v>
      </c>
      <c r="D22" s="12">
        <v>2</v>
      </c>
      <c r="E22" s="12">
        <v>3</v>
      </c>
      <c r="F22" s="12">
        <v>4</v>
      </c>
      <c r="G22" s="12">
        <v>2</v>
      </c>
      <c r="H22" s="12">
        <v>3</v>
      </c>
      <c r="I22" s="12">
        <v>3</v>
      </c>
      <c r="J22" s="12">
        <v>3</v>
      </c>
      <c r="K22" s="12">
        <v>3</v>
      </c>
      <c r="L22" s="12">
        <f t="shared" si="0"/>
        <v>52.5</v>
      </c>
    </row>
    <row r="23" spans="2:12" x14ac:dyDescent="0.3">
      <c r="L23" s="12">
        <f>AVERAGE(L3:L22)</f>
        <v>62.5</v>
      </c>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7C03-28EB-49AC-AE41-AFEF05AA4BB5}">
  <dimension ref="A1:O24"/>
  <sheetViews>
    <sheetView workbookViewId="0">
      <selection sqref="A1:I23"/>
    </sheetView>
  </sheetViews>
  <sheetFormatPr defaultRowHeight="14.4" x14ac:dyDescent="0.3"/>
  <cols>
    <col min="2" max="4" width="19.88671875" bestFit="1" customWidth="1"/>
  </cols>
  <sheetData>
    <row r="1" spans="1:9" x14ac:dyDescent="0.3">
      <c r="A1" s="2" t="s">
        <v>1</v>
      </c>
      <c r="B1" s="2" t="s">
        <v>154</v>
      </c>
      <c r="C1" s="2" t="s">
        <v>155</v>
      </c>
      <c r="D1" s="2" t="s">
        <v>156</v>
      </c>
      <c r="E1" s="2" t="s">
        <v>157</v>
      </c>
      <c r="F1" s="2" t="s">
        <v>158</v>
      </c>
      <c r="G1" s="2" t="s">
        <v>159</v>
      </c>
      <c r="H1" s="2" t="s">
        <v>160</v>
      </c>
      <c r="I1" s="2" t="s">
        <v>161</v>
      </c>
    </row>
    <row r="2" spans="1:9" x14ac:dyDescent="0.3">
      <c r="A2" s="2" t="s">
        <v>58</v>
      </c>
      <c r="B2" s="2" t="s">
        <v>66</v>
      </c>
      <c r="C2" s="2" t="s">
        <v>66</v>
      </c>
      <c r="D2" s="2" t="s">
        <v>66</v>
      </c>
      <c r="E2" s="2" t="s">
        <v>79</v>
      </c>
      <c r="F2" s="2" t="s">
        <v>84</v>
      </c>
      <c r="G2" s="2" t="s">
        <v>82</v>
      </c>
      <c r="H2" s="2" t="s">
        <v>83</v>
      </c>
      <c r="I2" s="2" t="s">
        <v>84</v>
      </c>
    </row>
    <row r="3" spans="1:9" x14ac:dyDescent="0.3">
      <c r="A3" s="3" t="s">
        <v>85</v>
      </c>
      <c r="B3">
        <v>305.34100000000001</v>
      </c>
      <c r="C3">
        <v>570.37699999999995</v>
      </c>
      <c r="D3">
        <v>83.006</v>
      </c>
      <c r="E3">
        <v>1</v>
      </c>
      <c r="F3" s="3" t="s">
        <v>94</v>
      </c>
      <c r="G3" s="3" t="s">
        <v>103</v>
      </c>
      <c r="H3">
        <v>2</v>
      </c>
      <c r="I3" s="3" t="s">
        <v>104</v>
      </c>
    </row>
    <row r="4" spans="1:9" x14ac:dyDescent="0.3">
      <c r="A4" s="3" t="s">
        <v>85</v>
      </c>
      <c r="B4">
        <v>238.83199999999999</v>
      </c>
      <c r="C4">
        <v>326.55099999999999</v>
      </c>
      <c r="D4">
        <v>79.369</v>
      </c>
      <c r="E4">
        <v>3</v>
      </c>
      <c r="F4" s="3" t="s">
        <v>104</v>
      </c>
      <c r="G4" s="3" t="s">
        <v>108</v>
      </c>
      <c r="H4">
        <v>2</v>
      </c>
      <c r="I4" s="3" t="s">
        <v>104</v>
      </c>
    </row>
    <row r="5" spans="1:9" x14ac:dyDescent="0.3">
      <c r="A5" s="3" t="s">
        <v>85</v>
      </c>
      <c r="B5">
        <v>252.541</v>
      </c>
      <c r="C5">
        <v>508.286</v>
      </c>
      <c r="D5">
        <v>140.99</v>
      </c>
      <c r="E5">
        <v>2</v>
      </c>
      <c r="F5" s="3" t="s">
        <v>85</v>
      </c>
      <c r="G5" s="3" t="s">
        <v>112</v>
      </c>
      <c r="H5">
        <v>1</v>
      </c>
      <c r="I5" s="3" t="s">
        <v>104</v>
      </c>
    </row>
    <row r="6" spans="1:9" x14ac:dyDescent="0.3">
      <c r="A6" s="3" t="s">
        <v>85</v>
      </c>
      <c r="B6">
        <v>9.2059999999999995</v>
      </c>
      <c r="C6">
        <v>200.81399999999999</v>
      </c>
      <c r="D6">
        <v>9.3420000000000005</v>
      </c>
      <c r="E6">
        <v>1</v>
      </c>
      <c r="F6" s="3" t="s">
        <v>85</v>
      </c>
      <c r="G6" s="3" t="s">
        <v>115</v>
      </c>
      <c r="H6">
        <v>4</v>
      </c>
      <c r="I6" s="3" t="s">
        <v>104</v>
      </c>
    </row>
    <row r="7" spans="1:9" x14ac:dyDescent="0.3">
      <c r="A7" s="3" t="s">
        <v>85</v>
      </c>
      <c r="B7">
        <v>291.01</v>
      </c>
      <c r="C7">
        <v>589.61300000000006</v>
      </c>
      <c r="D7">
        <v>199.30500000000001</v>
      </c>
      <c r="E7">
        <v>7</v>
      </c>
      <c r="F7" s="3" t="s">
        <v>85</v>
      </c>
      <c r="G7" s="3" t="s">
        <v>119</v>
      </c>
      <c r="H7">
        <v>2</v>
      </c>
      <c r="I7" s="3" t="s">
        <v>85</v>
      </c>
    </row>
    <row r="8" spans="1:9" x14ac:dyDescent="0.3">
      <c r="A8" s="3" t="s">
        <v>85</v>
      </c>
      <c r="B8">
        <v>251.49</v>
      </c>
      <c r="C8">
        <v>832.24300000000005</v>
      </c>
      <c r="D8">
        <v>347.774</v>
      </c>
      <c r="E8">
        <v>6</v>
      </c>
      <c r="F8" s="3" t="s">
        <v>85</v>
      </c>
      <c r="G8" s="3" t="s">
        <v>121</v>
      </c>
      <c r="H8">
        <v>2</v>
      </c>
      <c r="I8" s="3" t="s">
        <v>85</v>
      </c>
    </row>
    <row r="9" spans="1:9" x14ac:dyDescent="0.3">
      <c r="A9" s="3" t="s">
        <v>85</v>
      </c>
      <c r="B9">
        <v>471.90100000000001</v>
      </c>
      <c r="C9">
        <v>362.94200000000001</v>
      </c>
      <c r="D9">
        <v>163.845</v>
      </c>
      <c r="E9">
        <v>3</v>
      </c>
      <c r="F9" s="3" t="s">
        <v>85</v>
      </c>
      <c r="G9" s="3" t="s">
        <v>124</v>
      </c>
      <c r="H9">
        <v>1</v>
      </c>
      <c r="I9" s="3" t="s">
        <v>85</v>
      </c>
    </row>
    <row r="10" spans="1:9" x14ac:dyDescent="0.3">
      <c r="A10" s="3" t="s">
        <v>85</v>
      </c>
      <c r="B10">
        <v>290.69</v>
      </c>
      <c r="C10">
        <v>463.89</v>
      </c>
      <c r="D10">
        <v>138.50200000000001</v>
      </c>
      <c r="E10">
        <v>3</v>
      </c>
      <c r="F10" s="3" t="s">
        <v>85</v>
      </c>
      <c r="G10" s="3" t="s">
        <v>125</v>
      </c>
      <c r="H10">
        <v>1</v>
      </c>
      <c r="I10" s="3" t="s">
        <v>85</v>
      </c>
    </row>
    <row r="11" spans="1:9" x14ac:dyDescent="0.3">
      <c r="A11" s="3" t="s">
        <v>85</v>
      </c>
      <c r="B11">
        <v>179.35</v>
      </c>
      <c r="C11">
        <v>409.964</v>
      </c>
      <c r="D11">
        <v>83.834999999999994</v>
      </c>
      <c r="E11">
        <v>4</v>
      </c>
      <c r="F11" s="3" t="s">
        <v>104</v>
      </c>
      <c r="G11" s="3" t="s">
        <v>127</v>
      </c>
      <c r="H11">
        <v>1</v>
      </c>
      <c r="I11" s="3" t="s">
        <v>104</v>
      </c>
    </row>
    <row r="12" spans="1:9" x14ac:dyDescent="0.3">
      <c r="A12" s="3" t="s">
        <v>85</v>
      </c>
      <c r="B12">
        <v>113.02</v>
      </c>
      <c r="C12">
        <v>178.95400000000001</v>
      </c>
      <c r="D12">
        <v>66.552000000000007</v>
      </c>
      <c r="E12">
        <v>5</v>
      </c>
      <c r="F12" s="3" t="s">
        <v>85</v>
      </c>
      <c r="G12" s="3" t="s">
        <v>129</v>
      </c>
      <c r="H12">
        <v>2</v>
      </c>
      <c r="I12" s="3" t="s">
        <v>85</v>
      </c>
    </row>
    <row r="13" spans="1:9" x14ac:dyDescent="0.3">
      <c r="A13" s="3" t="s">
        <v>85</v>
      </c>
      <c r="B13">
        <v>326.93099999999998</v>
      </c>
      <c r="C13">
        <v>421.411</v>
      </c>
      <c r="D13">
        <v>116.69499999999999</v>
      </c>
      <c r="E13">
        <v>2</v>
      </c>
      <c r="F13" s="3" t="s">
        <v>85</v>
      </c>
      <c r="G13" s="3" t="s">
        <v>130</v>
      </c>
      <c r="H13">
        <v>1</v>
      </c>
      <c r="I13" s="3" t="s">
        <v>85</v>
      </c>
    </row>
    <row r="14" spans="1:9" x14ac:dyDescent="0.3">
      <c r="A14" s="3" t="s">
        <v>85</v>
      </c>
      <c r="B14">
        <v>132.29900000000001</v>
      </c>
      <c r="C14">
        <v>318.37700000000001</v>
      </c>
      <c r="D14">
        <v>60.927999999999997</v>
      </c>
      <c r="E14">
        <v>4</v>
      </c>
      <c r="F14" s="3" t="s">
        <v>85</v>
      </c>
      <c r="G14" s="3" t="s">
        <v>133</v>
      </c>
      <c r="H14">
        <v>1</v>
      </c>
      <c r="I14" s="3" t="s">
        <v>85</v>
      </c>
    </row>
    <row r="15" spans="1:9" x14ac:dyDescent="0.3">
      <c r="A15" s="3" t="s">
        <v>85</v>
      </c>
      <c r="B15">
        <v>153.31700000000001</v>
      </c>
      <c r="C15">
        <v>288.13799999999998</v>
      </c>
      <c r="D15">
        <v>101.872</v>
      </c>
      <c r="E15">
        <v>4</v>
      </c>
      <c r="F15" s="3" t="s">
        <v>85</v>
      </c>
      <c r="G15" s="3" t="s">
        <v>135</v>
      </c>
      <c r="H15">
        <v>2</v>
      </c>
      <c r="I15" s="3" t="s">
        <v>104</v>
      </c>
    </row>
    <row r="16" spans="1:9" x14ac:dyDescent="0.3">
      <c r="A16" s="3" t="s">
        <v>85</v>
      </c>
      <c r="B16">
        <v>270.18</v>
      </c>
      <c r="C16">
        <v>292.07799999999997</v>
      </c>
      <c r="D16">
        <v>137.52099999999999</v>
      </c>
      <c r="E16">
        <v>2</v>
      </c>
      <c r="F16" s="3" t="s">
        <v>85</v>
      </c>
      <c r="G16" s="3" t="s">
        <v>137</v>
      </c>
      <c r="H16">
        <v>1</v>
      </c>
      <c r="I16" s="3" t="s">
        <v>85</v>
      </c>
    </row>
    <row r="17" spans="1:15" x14ac:dyDescent="0.3">
      <c r="A17" s="3" t="s">
        <v>85</v>
      </c>
      <c r="B17">
        <v>540.54200000000003</v>
      </c>
      <c r="C17">
        <v>695.66</v>
      </c>
      <c r="D17">
        <v>253.04599999999999</v>
      </c>
      <c r="E17">
        <v>2</v>
      </c>
      <c r="F17" s="3" t="s">
        <v>85</v>
      </c>
      <c r="G17" s="3" t="s">
        <v>139</v>
      </c>
      <c r="H17">
        <v>1</v>
      </c>
      <c r="I17" s="3" t="s">
        <v>85</v>
      </c>
    </row>
    <row r="18" spans="1:15" x14ac:dyDescent="0.3">
      <c r="A18" s="3" t="s">
        <v>85</v>
      </c>
      <c r="B18">
        <v>234.696</v>
      </c>
      <c r="C18">
        <v>233.98400000000001</v>
      </c>
      <c r="D18">
        <v>691.44299999999998</v>
      </c>
      <c r="E18">
        <v>3</v>
      </c>
      <c r="F18" s="3" t="s">
        <v>94</v>
      </c>
      <c r="G18" s="3" t="s">
        <v>143</v>
      </c>
      <c r="H18">
        <v>1</v>
      </c>
      <c r="I18" s="3" t="s">
        <v>94</v>
      </c>
    </row>
    <row r="19" spans="1:15" x14ac:dyDescent="0.3">
      <c r="A19" s="3" t="s">
        <v>85</v>
      </c>
      <c r="B19">
        <v>431.685</v>
      </c>
      <c r="C19">
        <v>1232.3230000000001</v>
      </c>
      <c r="D19">
        <v>174.858</v>
      </c>
      <c r="E19">
        <v>2</v>
      </c>
      <c r="F19" s="3" t="s">
        <v>85</v>
      </c>
      <c r="G19" s="3" t="s">
        <v>144</v>
      </c>
      <c r="H19">
        <v>1</v>
      </c>
      <c r="I19" s="3" t="s">
        <v>85</v>
      </c>
    </row>
    <row r="20" spans="1:15" x14ac:dyDescent="0.3">
      <c r="A20" s="3" t="s">
        <v>85</v>
      </c>
      <c r="B20">
        <v>783.44399999999996</v>
      </c>
      <c r="C20">
        <v>634.24300000000005</v>
      </c>
      <c r="D20">
        <v>22182.355</v>
      </c>
      <c r="E20">
        <v>3</v>
      </c>
      <c r="F20" s="3" t="s">
        <v>85</v>
      </c>
      <c r="G20" s="3" t="s">
        <v>146</v>
      </c>
      <c r="H20">
        <v>1</v>
      </c>
      <c r="I20" s="3" t="s">
        <v>85</v>
      </c>
    </row>
    <row r="21" spans="1:15" x14ac:dyDescent="0.3">
      <c r="A21" s="3" t="s">
        <v>85</v>
      </c>
      <c r="B21">
        <v>565.15499999999997</v>
      </c>
      <c r="C21">
        <v>504.75200000000001</v>
      </c>
      <c r="D21">
        <v>229.69399999999999</v>
      </c>
      <c r="E21">
        <v>2</v>
      </c>
      <c r="F21" s="3" t="s">
        <v>85</v>
      </c>
      <c r="G21" s="3" t="s">
        <v>147</v>
      </c>
      <c r="H21">
        <v>1</v>
      </c>
      <c r="I21" s="3" t="s">
        <v>85</v>
      </c>
    </row>
    <row r="22" spans="1:15" x14ac:dyDescent="0.3">
      <c r="A22" s="3" t="s">
        <v>85</v>
      </c>
      <c r="B22">
        <v>179.864</v>
      </c>
      <c r="C22">
        <v>429.28699999999998</v>
      </c>
      <c r="D22">
        <v>185.20500000000001</v>
      </c>
      <c r="E22">
        <v>3</v>
      </c>
      <c r="F22" s="3" t="s">
        <v>85</v>
      </c>
      <c r="G22" s="3" t="s">
        <v>148</v>
      </c>
      <c r="H22">
        <v>2</v>
      </c>
      <c r="I22" s="3" t="s">
        <v>85</v>
      </c>
    </row>
    <row r="23" spans="1:15" s="4" customFormat="1" x14ac:dyDescent="0.3">
      <c r="A23" s="3" t="s">
        <v>85</v>
      </c>
      <c r="B23">
        <v>369.55700000000002</v>
      </c>
      <c r="C23">
        <v>606.36099999999999</v>
      </c>
      <c r="D23" s="3" t="s">
        <v>86</v>
      </c>
      <c r="E23">
        <v>2</v>
      </c>
      <c r="F23" s="3" t="s">
        <v>85</v>
      </c>
      <c r="G23" s="3" t="s">
        <v>95</v>
      </c>
      <c r="H23" s="3" t="s">
        <v>86</v>
      </c>
      <c r="I23" s="3" t="s">
        <v>86</v>
      </c>
      <c r="J23" s="3" t="s">
        <v>86</v>
      </c>
      <c r="K23" s="3" t="s">
        <v>86</v>
      </c>
    </row>
    <row r="24" spans="1:15" s="4" customFormat="1" x14ac:dyDescent="0.3">
      <c r="A24" s="3"/>
      <c r="B24" s="3"/>
      <c r="C24"/>
      <c r="D24"/>
      <c r="E24" s="3"/>
      <c r="F24"/>
      <c r="G24" s="3"/>
      <c r="H24" s="3"/>
      <c r="I24" s="3"/>
      <c r="J24" s="3"/>
      <c r="K24" s="3"/>
      <c r="L24" s="3"/>
      <c r="M24" s="3"/>
      <c r="N24" s="3"/>
      <c r="O24" s="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CE2FC-D29F-47F6-BAAD-7DC83E82B5C5}">
  <dimension ref="A1:B17"/>
  <sheetViews>
    <sheetView workbookViewId="0">
      <selection activeCell="A18" sqref="A18"/>
    </sheetView>
  </sheetViews>
  <sheetFormatPr defaultRowHeight="14.4" x14ac:dyDescent="0.3"/>
  <cols>
    <col min="1" max="1" width="255.5546875" customWidth="1"/>
  </cols>
  <sheetData>
    <row r="1" spans="1:2" x14ac:dyDescent="0.3">
      <c r="A1" t="s">
        <v>162</v>
      </c>
    </row>
    <row r="2" spans="1:2" x14ac:dyDescent="0.3">
      <c r="A2" s="3" t="s">
        <v>101</v>
      </c>
      <c r="B2" s="3" t="s">
        <v>86</v>
      </c>
    </row>
    <row r="3" spans="1:2" x14ac:dyDescent="0.3">
      <c r="A3" s="3" t="s">
        <v>106</v>
      </c>
      <c r="B3" s="3" t="s">
        <v>86</v>
      </c>
    </row>
    <row r="4" spans="1:2" x14ac:dyDescent="0.3">
      <c r="A4" s="3" t="s">
        <v>117</v>
      </c>
      <c r="B4" s="3" t="s">
        <v>86</v>
      </c>
    </row>
    <row r="5" spans="1:2" x14ac:dyDescent="0.3">
      <c r="A5" s="3" t="s">
        <v>123</v>
      </c>
    </row>
    <row r="6" spans="1:2" x14ac:dyDescent="0.3">
      <c r="A6" s="3" t="s">
        <v>126</v>
      </c>
    </row>
    <row r="7" spans="1:2" x14ac:dyDescent="0.3">
      <c r="A7" s="3" t="s">
        <v>134</v>
      </c>
    </row>
    <row r="8" spans="1:2" x14ac:dyDescent="0.3">
      <c r="A8" s="3" t="s">
        <v>136</v>
      </c>
    </row>
    <row r="9" spans="1:2" x14ac:dyDescent="0.3">
      <c r="A9" s="3" t="s">
        <v>138</v>
      </c>
    </row>
    <row r="10" spans="1:2" x14ac:dyDescent="0.3">
      <c r="A10" s="3" t="s">
        <v>142</v>
      </c>
    </row>
    <row r="11" spans="1:2" x14ac:dyDescent="0.3">
      <c r="A11" s="3" t="s">
        <v>145</v>
      </c>
    </row>
    <row r="12" spans="1:2" x14ac:dyDescent="0.3">
      <c r="A12" s="3" t="s">
        <v>88</v>
      </c>
    </row>
    <row r="13" spans="1:2" x14ac:dyDescent="0.3">
      <c r="A13" s="3" t="s">
        <v>97</v>
      </c>
    </row>
    <row r="14" spans="1:2" x14ac:dyDescent="0.3">
      <c r="A14" s="3" t="s">
        <v>110</v>
      </c>
    </row>
    <row r="15" spans="1:2" x14ac:dyDescent="0.3">
      <c r="A15" s="3" t="s">
        <v>113</v>
      </c>
    </row>
    <row r="16" spans="1:2" x14ac:dyDescent="0.3">
      <c r="A16" s="3" t="s">
        <v>131</v>
      </c>
    </row>
    <row r="17" spans="1:1" x14ac:dyDescent="0.3">
      <c r="A17" s="3"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29BF-A50D-47CD-8164-A2D4FF1EF151}">
  <dimension ref="A1:N51"/>
  <sheetViews>
    <sheetView workbookViewId="0">
      <selection activeCell="R22" sqref="A1:XFD1048576"/>
    </sheetView>
  </sheetViews>
  <sheetFormatPr defaultColWidth="9.109375" defaultRowHeight="14.4" x14ac:dyDescent="0.3"/>
  <cols>
    <col min="1" max="1" width="16" customWidth="1"/>
    <col min="3" max="3" width="13.88671875" customWidth="1"/>
    <col min="4" max="4" width="13.5546875" customWidth="1"/>
    <col min="5" max="5" width="13.109375" customWidth="1"/>
    <col min="6" max="6" width="11.5546875" customWidth="1"/>
    <col min="15" max="15" width="7" customWidth="1"/>
  </cols>
  <sheetData>
    <row r="1" spans="1:14" x14ac:dyDescent="0.3">
      <c r="A1" s="2" t="s">
        <v>0</v>
      </c>
      <c r="B1" s="2" t="s">
        <v>163</v>
      </c>
      <c r="C1" s="2" t="s">
        <v>164</v>
      </c>
      <c r="D1" s="2" t="s">
        <v>165</v>
      </c>
      <c r="E1" s="2" t="s">
        <v>166</v>
      </c>
      <c r="F1" s="2">
        <v>1.1000000000000001</v>
      </c>
      <c r="G1" s="2" t="s">
        <v>167</v>
      </c>
      <c r="H1" s="2">
        <v>1.2</v>
      </c>
      <c r="I1" s="2" t="s">
        <v>168</v>
      </c>
      <c r="J1" s="2">
        <v>2</v>
      </c>
      <c r="K1" s="2" t="s">
        <v>169</v>
      </c>
      <c r="L1" s="2">
        <v>3.1</v>
      </c>
      <c r="M1" s="2" t="s">
        <v>170</v>
      </c>
      <c r="N1" s="2">
        <v>3.2</v>
      </c>
    </row>
    <row r="2" spans="1:14" x14ac:dyDescent="0.3">
      <c r="A2" s="2" t="s">
        <v>58</v>
      </c>
      <c r="B2" s="2" t="s">
        <v>66</v>
      </c>
      <c r="C2" s="2" t="s">
        <v>66</v>
      </c>
      <c r="D2" s="2" t="s">
        <v>66</v>
      </c>
      <c r="E2" s="2" t="s">
        <v>79</v>
      </c>
      <c r="F2" s="2" t="s">
        <v>80</v>
      </c>
      <c r="G2" s="2" t="s">
        <v>81</v>
      </c>
      <c r="H2" s="2" t="s">
        <v>80</v>
      </c>
      <c r="I2" s="2" t="s">
        <v>82</v>
      </c>
      <c r="J2" s="2" t="s">
        <v>80</v>
      </c>
      <c r="K2" s="2" t="s">
        <v>83</v>
      </c>
      <c r="L2" s="2" t="s">
        <v>80</v>
      </c>
      <c r="M2" s="2" t="s">
        <v>84</v>
      </c>
      <c r="N2" s="2" t="s">
        <v>80</v>
      </c>
    </row>
    <row r="3" spans="1:14" x14ac:dyDescent="0.3">
      <c r="A3" s="3" t="s">
        <v>85</v>
      </c>
      <c r="B3">
        <v>1148.7180000000001</v>
      </c>
      <c r="C3">
        <v>359.56</v>
      </c>
      <c r="D3">
        <v>614.43100000000004</v>
      </c>
      <c r="E3">
        <v>2</v>
      </c>
      <c r="F3" s="3" t="s">
        <v>85</v>
      </c>
      <c r="G3" s="3" t="s">
        <v>85</v>
      </c>
      <c r="H3" s="3" t="s">
        <v>85</v>
      </c>
      <c r="I3" s="3" t="s">
        <v>99</v>
      </c>
      <c r="J3" s="3" t="s">
        <v>85</v>
      </c>
      <c r="K3" s="3" t="s">
        <v>100</v>
      </c>
      <c r="L3" s="3" t="s">
        <v>85</v>
      </c>
      <c r="M3" s="3" t="s">
        <v>85</v>
      </c>
      <c r="N3" s="3" t="s">
        <v>85</v>
      </c>
    </row>
    <row r="4" spans="1:14" x14ac:dyDescent="0.3">
      <c r="A4" s="3" t="s">
        <v>85</v>
      </c>
      <c r="C4">
        <v>131.27199999999999</v>
      </c>
      <c r="D4">
        <v>67.667000000000002</v>
      </c>
      <c r="I4" s="3" t="s">
        <v>105</v>
      </c>
      <c r="J4" s="3" t="s">
        <v>85</v>
      </c>
      <c r="K4">
        <v>1</v>
      </c>
      <c r="L4" s="3" t="s">
        <v>94</v>
      </c>
      <c r="M4" s="3" t="s">
        <v>104</v>
      </c>
      <c r="N4" s="3" t="s">
        <v>85</v>
      </c>
    </row>
    <row r="5" spans="1:14" x14ac:dyDescent="0.3">
      <c r="A5" s="3" t="s">
        <v>85</v>
      </c>
      <c r="B5">
        <v>439.93799999999999</v>
      </c>
      <c r="C5">
        <v>366.71899999999999</v>
      </c>
      <c r="D5">
        <v>18.338999999999999</v>
      </c>
      <c r="E5">
        <v>2</v>
      </c>
      <c r="F5" s="3" t="s">
        <v>85</v>
      </c>
      <c r="G5" s="3" t="s">
        <v>85</v>
      </c>
      <c r="H5" s="3" t="s">
        <v>85</v>
      </c>
      <c r="I5" s="3" t="s">
        <v>109</v>
      </c>
      <c r="J5" s="3" t="s">
        <v>85</v>
      </c>
      <c r="K5">
        <v>3</v>
      </c>
      <c r="L5" s="3" t="s">
        <v>85</v>
      </c>
      <c r="M5" s="3" t="s">
        <v>85</v>
      </c>
      <c r="N5" s="3" t="s">
        <v>85</v>
      </c>
    </row>
    <row r="6" spans="1:14" x14ac:dyDescent="0.3">
      <c r="A6" s="3" t="s">
        <v>85</v>
      </c>
      <c r="B6">
        <v>140.61600000000001</v>
      </c>
      <c r="C6">
        <v>217.47800000000001</v>
      </c>
      <c r="D6">
        <v>90.403000000000006</v>
      </c>
      <c r="E6">
        <v>2</v>
      </c>
      <c r="F6" s="3" t="s">
        <v>85</v>
      </c>
      <c r="G6" s="3" t="s">
        <v>85</v>
      </c>
      <c r="H6" s="3" t="s">
        <v>85</v>
      </c>
      <c r="I6" s="3" t="s">
        <v>86</v>
      </c>
      <c r="J6" s="3"/>
      <c r="K6" s="3" t="s">
        <v>111</v>
      </c>
      <c r="L6" s="3" t="s">
        <v>94</v>
      </c>
      <c r="M6" s="3" t="s">
        <v>104</v>
      </c>
      <c r="N6" s="3" t="s">
        <v>85</v>
      </c>
    </row>
    <row r="7" spans="1:14" x14ac:dyDescent="0.3">
      <c r="A7" s="3" t="s">
        <v>85</v>
      </c>
      <c r="B7">
        <v>557.654</v>
      </c>
      <c r="C7">
        <v>712.87400000000002</v>
      </c>
      <c r="D7">
        <v>280.14499999999998</v>
      </c>
      <c r="E7">
        <v>2</v>
      </c>
      <c r="F7" s="3" t="s">
        <v>85</v>
      </c>
      <c r="G7" s="3" t="s">
        <v>85</v>
      </c>
      <c r="H7" s="3" t="s">
        <v>85</v>
      </c>
      <c r="I7" s="3" t="s">
        <v>114</v>
      </c>
      <c r="J7" s="3" t="s">
        <v>85</v>
      </c>
      <c r="K7">
        <v>2</v>
      </c>
      <c r="L7" s="3" t="s">
        <v>85</v>
      </c>
      <c r="M7" s="3" t="s">
        <v>85</v>
      </c>
      <c r="N7" s="3" t="s">
        <v>85</v>
      </c>
    </row>
    <row r="8" spans="1:14" x14ac:dyDescent="0.3">
      <c r="A8" s="3" t="s">
        <v>85</v>
      </c>
      <c r="B8">
        <v>753.07299999999998</v>
      </c>
      <c r="C8">
        <v>177.482</v>
      </c>
      <c r="D8">
        <v>267.74700000000001</v>
      </c>
      <c r="E8">
        <v>2</v>
      </c>
      <c r="F8" s="3" t="s">
        <v>85</v>
      </c>
      <c r="G8" s="3" t="s">
        <v>94</v>
      </c>
      <c r="H8" s="3" t="s">
        <v>85</v>
      </c>
      <c r="I8" s="3" t="s">
        <v>122</v>
      </c>
      <c r="J8" s="3" t="s">
        <v>94</v>
      </c>
      <c r="K8">
        <v>1</v>
      </c>
      <c r="L8" s="3" t="s">
        <v>85</v>
      </c>
      <c r="M8" s="3" t="s">
        <v>94</v>
      </c>
      <c r="N8" s="3" t="s">
        <v>94</v>
      </c>
    </row>
    <row r="9" spans="1:14" x14ac:dyDescent="0.3">
      <c r="A9" s="3" t="s">
        <v>85</v>
      </c>
      <c r="B9">
        <v>491.435</v>
      </c>
      <c r="C9">
        <v>1504.587</v>
      </c>
      <c r="D9">
        <v>405.97699999999998</v>
      </c>
      <c r="E9">
        <v>2</v>
      </c>
      <c r="F9" s="3" t="s">
        <v>85</v>
      </c>
      <c r="G9" s="3" t="s">
        <v>85</v>
      </c>
      <c r="H9" s="3" t="s">
        <v>85</v>
      </c>
      <c r="I9" s="3" t="s">
        <v>132</v>
      </c>
      <c r="J9" s="3" t="s">
        <v>85</v>
      </c>
      <c r="K9">
        <v>1</v>
      </c>
      <c r="L9" s="3" t="s">
        <v>85</v>
      </c>
      <c r="M9" s="3" t="s">
        <v>94</v>
      </c>
      <c r="N9" s="3" t="s">
        <v>85</v>
      </c>
    </row>
    <row r="10" spans="1:14" x14ac:dyDescent="0.3">
      <c r="A10" s="3" t="s">
        <v>85</v>
      </c>
      <c r="B10">
        <v>571.01199999999994</v>
      </c>
      <c r="C10">
        <v>1075.848</v>
      </c>
      <c r="D10">
        <v>8366.7489999999998</v>
      </c>
      <c r="E10">
        <v>2</v>
      </c>
      <c r="F10" s="3" t="s">
        <v>85</v>
      </c>
      <c r="G10" s="3" t="s">
        <v>85</v>
      </c>
      <c r="H10" s="3" t="s">
        <v>85</v>
      </c>
      <c r="I10" s="3" t="s">
        <v>141</v>
      </c>
      <c r="J10" s="3" t="s">
        <v>85</v>
      </c>
      <c r="K10">
        <v>1</v>
      </c>
      <c r="L10" s="3" t="s">
        <v>85</v>
      </c>
      <c r="M10" s="3" t="s">
        <v>94</v>
      </c>
      <c r="N10" s="3" t="s">
        <v>85</v>
      </c>
    </row>
    <row r="11" spans="1:14" x14ac:dyDescent="0.3">
      <c r="A11" s="3" t="s">
        <v>85</v>
      </c>
      <c r="B11">
        <v>36.247999999999998</v>
      </c>
      <c r="C11">
        <v>108.996</v>
      </c>
      <c r="D11">
        <v>12.442</v>
      </c>
      <c r="E11">
        <v>2</v>
      </c>
      <c r="F11" s="3" t="s">
        <v>85</v>
      </c>
      <c r="G11" s="3" t="s">
        <v>85</v>
      </c>
      <c r="H11" s="3" t="s">
        <v>85</v>
      </c>
      <c r="I11" s="3" t="s">
        <v>149</v>
      </c>
      <c r="J11" s="3" t="s">
        <v>85</v>
      </c>
      <c r="K11">
        <v>2</v>
      </c>
      <c r="L11" s="3" t="s">
        <v>85</v>
      </c>
      <c r="M11" s="3" t="s">
        <v>85</v>
      </c>
      <c r="N11" s="3" t="s">
        <v>85</v>
      </c>
    </row>
    <row r="12" spans="1:14" x14ac:dyDescent="0.3">
      <c r="A12" s="3" t="s">
        <v>85</v>
      </c>
      <c r="B12">
        <v>10.071</v>
      </c>
      <c r="C12">
        <v>105.77500000000001</v>
      </c>
      <c r="D12">
        <v>8.7989999999999995</v>
      </c>
      <c r="E12">
        <v>2</v>
      </c>
      <c r="F12" s="3" t="s">
        <v>85</v>
      </c>
      <c r="G12" s="3" t="s">
        <v>104</v>
      </c>
      <c r="H12" s="3" t="s">
        <v>85</v>
      </c>
      <c r="I12" s="3" t="s">
        <v>150</v>
      </c>
      <c r="J12" s="3" t="s">
        <v>85</v>
      </c>
      <c r="K12">
        <v>3</v>
      </c>
      <c r="L12" s="3" t="s">
        <v>85</v>
      </c>
      <c r="M12" s="3" t="s">
        <v>85</v>
      </c>
      <c r="N12" s="3" t="s">
        <v>85</v>
      </c>
    </row>
    <row r="13" spans="1:14" x14ac:dyDescent="0.3">
      <c r="A13" s="3" t="s">
        <v>85</v>
      </c>
      <c r="B13">
        <v>7.609</v>
      </c>
      <c r="C13">
        <v>20.776</v>
      </c>
      <c r="D13">
        <v>7.96</v>
      </c>
      <c r="E13">
        <v>2</v>
      </c>
      <c r="F13" s="3" t="s">
        <v>85</v>
      </c>
      <c r="G13" s="3" t="s">
        <v>85</v>
      </c>
      <c r="H13" s="3" t="s">
        <v>85</v>
      </c>
      <c r="I13" s="3" t="s">
        <v>150</v>
      </c>
      <c r="J13" s="3" t="s">
        <v>85</v>
      </c>
      <c r="K13">
        <v>2</v>
      </c>
      <c r="L13" s="3" t="s">
        <v>85</v>
      </c>
      <c r="M13" s="3" t="s">
        <v>85</v>
      </c>
      <c r="N13" s="3" t="s">
        <v>85</v>
      </c>
    </row>
    <row r="14" spans="1:14" x14ac:dyDescent="0.3">
      <c r="A14" s="3" t="s">
        <v>85</v>
      </c>
      <c r="B14">
        <v>7.3170000000000002</v>
      </c>
      <c r="C14">
        <v>4.601</v>
      </c>
      <c r="D14">
        <v>54.43</v>
      </c>
      <c r="E14">
        <v>2</v>
      </c>
      <c r="F14" s="3" t="s">
        <v>85</v>
      </c>
      <c r="G14" s="3" t="s">
        <v>85</v>
      </c>
      <c r="H14" s="3" t="s">
        <v>85</v>
      </c>
      <c r="I14" s="3" t="s">
        <v>150</v>
      </c>
      <c r="J14" s="3" t="s">
        <v>85</v>
      </c>
      <c r="K14">
        <v>1</v>
      </c>
      <c r="L14" s="3" t="s">
        <v>85</v>
      </c>
      <c r="M14" s="3" t="s">
        <v>85</v>
      </c>
      <c r="N14" s="3" t="s">
        <v>85</v>
      </c>
    </row>
    <row r="15" spans="1:14" x14ac:dyDescent="0.3">
      <c r="A15" s="3" t="s">
        <v>85</v>
      </c>
      <c r="B15">
        <v>7.5659999999999998</v>
      </c>
      <c r="C15">
        <v>4.5289999999999999</v>
      </c>
      <c r="D15">
        <v>9.9930000000000003</v>
      </c>
      <c r="E15">
        <v>2</v>
      </c>
      <c r="F15" s="3" t="s">
        <v>85</v>
      </c>
      <c r="G15" s="3" t="s">
        <v>85</v>
      </c>
      <c r="H15" s="3" t="s">
        <v>85</v>
      </c>
      <c r="I15" s="3" t="s">
        <v>150</v>
      </c>
      <c r="J15" s="3" t="s">
        <v>85</v>
      </c>
      <c r="K15">
        <v>1</v>
      </c>
      <c r="L15" s="3" t="s">
        <v>85</v>
      </c>
      <c r="M15" s="3" t="s">
        <v>85</v>
      </c>
      <c r="N15" s="3" t="s">
        <v>85</v>
      </c>
    </row>
    <row r="16" spans="1:14" x14ac:dyDescent="0.3">
      <c r="A16" s="3" t="s">
        <v>85</v>
      </c>
      <c r="B16">
        <v>52.219000000000001</v>
      </c>
      <c r="C16">
        <v>275.62099999999998</v>
      </c>
      <c r="D16">
        <v>9.2360000000000007</v>
      </c>
      <c r="E16">
        <v>2</v>
      </c>
      <c r="F16" s="3" t="s">
        <v>85</v>
      </c>
      <c r="G16" s="3" t="s">
        <v>85</v>
      </c>
      <c r="H16" s="3" t="s">
        <v>85</v>
      </c>
      <c r="I16" s="3" t="s">
        <v>150</v>
      </c>
      <c r="J16" s="3" t="s">
        <v>85</v>
      </c>
      <c r="K16">
        <v>1</v>
      </c>
      <c r="L16" s="3" t="s">
        <v>85</v>
      </c>
      <c r="M16" s="3" t="s">
        <v>85</v>
      </c>
      <c r="N16" s="3" t="s">
        <v>85</v>
      </c>
    </row>
    <row r="17" spans="1:14" x14ac:dyDescent="0.3">
      <c r="A17" s="3" t="s">
        <v>85</v>
      </c>
      <c r="B17">
        <v>20.102</v>
      </c>
      <c r="C17">
        <v>15.031000000000001</v>
      </c>
      <c r="D17">
        <v>9.9890000000000008</v>
      </c>
      <c r="E17">
        <v>2</v>
      </c>
      <c r="F17" s="3" t="s">
        <v>85</v>
      </c>
      <c r="G17" s="3" t="s">
        <v>85</v>
      </c>
      <c r="H17" s="3" t="s">
        <v>85</v>
      </c>
      <c r="I17" s="3" t="s">
        <v>151</v>
      </c>
      <c r="J17" s="3" t="s">
        <v>85</v>
      </c>
      <c r="K17">
        <v>2</v>
      </c>
      <c r="L17" s="3" t="s">
        <v>85</v>
      </c>
      <c r="M17" s="3" t="s">
        <v>85</v>
      </c>
      <c r="N17" s="3" t="s">
        <v>85</v>
      </c>
    </row>
    <row r="18" spans="1:14" x14ac:dyDescent="0.3">
      <c r="A18" s="3" t="s">
        <v>85</v>
      </c>
      <c r="B18">
        <v>26.617000000000001</v>
      </c>
      <c r="C18">
        <v>64.906999999999996</v>
      </c>
      <c r="D18">
        <v>9.3699999999999992</v>
      </c>
      <c r="E18">
        <v>2</v>
      </c>
      <c r="F18" s="3" t="s">
        <v>85</v>
      </c>
      <c r="G18" s="3" t="s">
        <v>85</v>
      </c>
      <c r="H18" s="3" t="s">
        <v>85</v>
      </c>
      <c r="I18" s="3" t="s">
        <v>152</v>
      </c>
      <c r="J18" s="3" t="s">
        <v>85</v>
      </c>
      <c r="K18">
        <v>1</v>
      </c>
      <c r="L18" s="3" t="s">
        <v>85</v>
      </c>
      <c r="M18" s="3" t="s">
        <v>104</v>
      </c>
      <c r="N18" s="3" t="s">
        <v>85</v>
      </c>
    </row>
    <row r="19" spans="1:14" x14ac:dyDescent="0.3">
      <c r="A19" s="3" t="s">
        <v>85</v>
      </c>
      <c r="B19">
        <v>42.15</v>
      </c>
      <c r="C19">
        <v>4.7229999999999999</v>
      </c>
      <c r="D19">
        <v>18</v>
      </c>
      <c r="E19">
        <v>2</v>
      </c>
      <c r="F19" s="3" t="s">
        <v>85</v>
      </c>
      <c r="G19" s="3" t="s">
        <v>85</v>
      </c>
      <c r="H19" s="3" t="s">
        <v>85</v>
      </c>
      <c r="I19" s="3" t="s">
        <v>153</v>
      </c>
      <c r="J19" s="3" t="s">
        <v>85</v>
      </c>
      <c r="K19">
        <v>1</v>
      </c>
      <c r="L19" s="3" t="s">
        <v>85</v>
      </c>
      <c r="M19" s="3" t="s">
        <v>85</v>
      </c>
      <c r="N19" s="3" t="s">
        <v>85</v>
      </c>
    </row>
    <row r="20" spans="1:14" x14ac:dyDescent="0.3">
      <c r="A20" s="3" t="s">
        <v>85</v>
      </c>
      <c r="B20">
        <v>57.951000000000001</v>
      </c>
      <c r="C20">
        <v>30.33</v>
      </c>
      <c r="D20">
        <v>6.5270000000000001</v>
      </c>
      <c r="E20">
        <v>2</v>
      </c>
      <c r="F20" s="3" t="s">
        <v>85</v>
      </c>
      <c r="G20" s="3" t="s">
        <v>85</v>
      </c>
      <c r="H20" s="3" t="s">
        <v>85</v>
      </c>
      <c r="I20" s="3" t="s">
        <v>150</v>
      </c>
      <c r="J20" s="3" t="s">
        <v>85</v>
      </c>
      <c r="K20">
        <v>1</v>
      </c>
      <c r="L20" s="3" t="s">
        <v>85</v>
      </c>
      <c r="M20" s="3" t="s">
        <v>104</v>
      </c>
      <c r="N20" s="3" t="s">
        <v>85</v>
      </c>
    </row>
    <row r="21" spans="1:14" x14ac:dyDescent="0.3">
      <c r="A21" s="3" t="s">
        <v>85</v>
      </c>
      <c r="B21">
        <v>7.7080000000000002</v>
      </c>
      <c r="C21">
        <v>4.9820000000000002</v>
      </c>
      <c r="D21">
        <v>8.1859999999999999</v>
      </c>
      <c r="E21">
        <v>2</v>
      </c>
      <c r="F21" s="3" t="s">
        <v>85</v>
      </c>
      <c r="G21" s="3" t="s">
        <v>85</v>
      </c>
      <c r="H21" s="3" t="s">
        <v>85</v>
      </c>
      <c r="I21" s="3" t="s">
        <v>150</v>
      </c>
      <c r="J21" s="3" t="s">
        <v>85</v>
      </c>
      <c r="K21">
        <v>1</v>
      </c>
      <c r="L21" s="3" t="s">
        <v>85</v>
      </c>
      <c r="M21" s="3" t="s">
        <v>85</v>
      </c>
      <c r="N21" s="3" t="s">
        <v>85</v>
      </c>
    </row>
    <row r="22" spans="1:14" x14ac:dyDescent="0.3">
      <c r="A22" s="3" t="s">
        <v>171</v>
      </c>
      <c r="B22">
        <f>AVERAGE(B5:B21)</f>
        <v>189.958</v>
      </c>
      <c r="C22">
        <f t="shared" ref="C22:D22" si="0">AVERAGE(C5:C21)</f>
        <v>276.19170588235289</v>
      </c>
      <c r="D22">
        <f t="shared" si="0"/>
        <v>563.78188235294124</v>
      </c>
      <c r="F22" s="3"/>
      <c r="G22" s="3"/>
      <c r="H22" s="3"/>
      <c r="I22" s="3"/>
      <c r="J22" s="3"/>
      <c r="L22" s="3"/>
      <c r="M22" s="3"/>
      <c r="N22" s="3"/>
    </row>
    <row r="23" spans="1:14" x14ac:dyDescent="0.3">
      <c r="A23" s="3"/>
      <c r="F23" s="3"/>
      <c r="G23" s="3"/>
      <c r="H23" s="3"/>
      <c r="I23" s="3"/>
      <c r="J23" s="3"/>
      <c r="L23" s="3"/>
      <c r="M23" s="3"/>
      <c r="N23" s="3"/>
    </row>
    <row r="24" spans="1:14" x14ac:dyDescent="0.3">
      <c r="A24" s="3"/>
      <c r="F24" s="3"/>
      <c r="G24" s="3"/>
      <c r="H24" s="3"/>
      <c r="I24" s="3"/>
      <c r="J24" s="3"/>
      <c r="L24" s="3"/>
      <c r="M24" s="3"/>
      <c r="N24" s="3"/>
    </row>
    <row r="26" spans="1:14" x14ac:dyDescent="0.3">
      <c r="A26" s="2" t="s">
        <v>1</v>
      </c>
      <c r="B26" s="2" t="s">
        <v>154</v>
      </c>
      <c r="C26" s="2" t="s">
        <v>155</v>
      </c>
      <c r="D26" s="2" t="s">
        <v>156</v>
      </c>
      <c r="E26" s="2" t="s">
        <v>157</v>
      </c>
      <c r="F26" s="2"/>
      <c r="G26" s="2" t="s">
        <v>158</v>
      </c>
      <c r="H26" s="2"/>
      <c r="I26" s="2" t="s">
        <v>159</v>
      </c>
      <c r="J26" s="2"/>
      <c r="K26" s="2" t="s">
        <v>160</v>
      </c>
      <c r="L26" s="2"/>
      <c r="M26" s="2" t="s">
        <v>161</v>
      </c>
    </row>
    <row r="27" spans="1:14" x14ac:dyDescent="0.3">
      <c r="A27" s="2" t="s">
        <v>58</v>
      </c>
      <c r="B27" s="2" t="s">
        <v>66</v>
      </c>
      <c r="C27" s="2" t="s">
        <v>66</v>
      </c>
      <c r="D27" s="2" t="s">
        <v>66</v>
      </c>
      <c r="E27" s="2" t="s">
        <v>79</v>
      </c>
      <c r="F27" s="2"/>
      <c r="G27" s="2" t="s">
        <v>84</v>
      </c>
      <c r="H27" s="2"/>
      <c r="I27" s="2" t="s">
        <v>82</v>
      </c>
      <c r="J27" s="2"/>
      <c r="K27" s="2" t="s">
        <v>83</v>
      </c>
      <c r="L27" s="2"/>
      <c r="M27" s="2" t="s">
        <v>84</v>
      </c>
    </row>
    <row r="28" spans="1:14" x14ac:dyDescent="0.3">
      <c r="A28" s="3" t="s">
        <v>85</v>
      </c>
      <c r="B28">
        <v>305.34100000000001</v>
      </c>
      <c r="C28">
        <v>570.37699999999995</v>
      </c>
      <c r="D28">
        <v>83.006</v>
      </c>
      <c r="E28">
        <v>1</v>
      </c>
      <c r="G28" s="3" t="s">
        <v>94</v>
      </c>
      <c r="H28" s="3"/>
      <c r="I28" s="3" t="s">
        <v>103</v>
      </c>
      <c r="J28" s="3"/>
      <c r="K28">
        <v>2</v>
      </c>
      <c r="M28" s="3" t="s">
        <v>104</v>
      </c>
    </row>
    <row r="29" spans="1:14" x14ac:dyDescent="0.3">
      <c r="A29" s="3" t="s">
        <v>85</v>
      </c>
      <c r="B29">
        <v>238.83199999999999</v>
      </c>
      <c r="C29">
        <v>326.55099999999999</v>
      </c>
      <c r="D29">
        <v>79.369</v>
      </c>
      <c r="E29">
        <v>3</v>
      </c>
      <c r="G29" s="3" t="s">
        <v>104</v>
      </c>
      <c r="H29" s="3"/>
      <c r="I29" s="3" t="s">
        <v>108</v>
      </c>
      <c r="J29" s="3"/>
      <c r="K29">
        <v>2</v>
      </c>
      <c r="M29" s="3" t="s">
        <v>104</v>
      </c>
    </row>
    <row r="30" spans="1:14" x14ac:dyDescent="0.3">
      <c r="A30" s="3" t="s">
        <v>85</v>
      </c>
      <c r="B30">
        <v>252.541</v>
      </c>
      <c r="C30">
        <v>508.286</v>
      </c>
      <c r="D30">
        <v>140.99</v>
      </c>
      <c r="E30">
        <v>2</v>
      </c>
      <c r="G30" s="3" t="s">
        <v>85</v>
      </c>
      <c r="H30" s="3"/>
      <c r="I30" s="3" t="s">
        <v>112</v>
      </c>
      <c r="J30" s="3"/>
      <c r="K30">
        <v>1</v>
      </c>
      <c r="M30" s="3" t="s">
        <v>104</v>
      </c>
    </row>
    <row r="31" spans="1:14" x14ac:dyDescent="0.3">
      <c r="A31" s="3" t="s">
        <v>85</v>
      </c>
      <c r="B31">
        <v>9.2059999999999995</v>
      </c>
      <c r="C31">
        <v>200.81399999999999</v>
      </c>
      <c r="D31">
        <v>9.3420000000000005</v>
      </c>
      <c r="E31">
        <v>1</v>
      </c>
      <c r="G31" s="3" t="s">
        <v>85</v>
      </c>
      <c r="H31" s="3"/>
      <c r="I31" s="3" t="s">
        <v>115</v>
      </c>
      <c r="J31" s="3"/>
      <c r="K31">
        <v>4</v>
      </c>
      <c r="M31" s="3" t="s">
        <v>104</v>
      </c>
    </row>
    <row r="32" spans="1:14" x14ac:dyDescent="0.3">
      <c r="A32" s="3" t="s">
        <v>85</v>
      </c>
      <c r="B32">
        <v>291.01</v>
      </c>
      <c r="C32">
        <v>589.61300000000006</v>
      </c>
      <c r="D32">
        <v>199.30500000000001</v>
      </c>
      <c r="E32">
        <v>7</v>
      </c>
      <c r="G32" s="3" t="s">
        <v>85</v>
      </c>
      <c r="H32" s="3"/>
      <c r="I32" s="3" t="s">
        <v>119</v>
      </c>
      <c r="J32" s="3"/>
      <c r="K32">
        <v>2</v>
      </c>
      <c r="M32" s="3" t="s">
        <v>85</v>
      </c>
    </row>
    <row r="33" spans="1:13" x14ac:dyDescent="0.3">
      <c r="A33" s="3" t="s">
        <v>85</v>
      </c>
      <c r="B33">
        <v>251.49</v>
      </c>
      <c r="C33">
        <v>832.24300000000005</v>
      </c>
      <c r="D33">
        <v>347.774</v>
      </c>
      <c r="E33">
        <v>6</v>
      </c>
      <c r="G33" s="3" t="s">
        <v>85</v>
      </c>
      <c r="H33" s="3"/>
      <c r="I33" s="3" t="s">
        <v>121</v>
      </c>
      <c r="J33" s="3"/>
      <c r="K33">
        <v>2</v>
      </c>
      <c r="M33" s="3" t="s">
        <v>85</v>
      </c>
    </row>
    <row r="34" spans="1:13" x14ac:dyDescent="0.3">
      <c r="A34" s="3" t="s">
        <v>85</v>
      </c>
      <c r="B34">
        <v>471.90100000000001</v>
      </c>
      <c r="C34">
        <v>362.94200000000001</v>
      </c>
      <c r="D34">
        <v>163.845</v>
      </c>
      <c r="E34">
        <v>3</v>
      </c>
      <c r="G34" s="3" t="s">
        <v>85</v>
      </c>
      <c r="H34" s="3"/>
      <c r="I34" s="3" t="s">
        <v>124</v>
      </c>
      <c r="J34" s="3"/>
      <c r="K34">
        <v>1</v>
      </c>
      <c r="M34" s="3" t="s">
        <v>85</v>
      </c>
    </row>
    <row r="35" spans="1:13" x14ac:dyDescent="0.3">
      <c r="A35" s="3" t="s">
        <v>85</v>
      </c>
      <c r="B35">
        <v>290.69</v>
      </c>
      <c r="C35">
        <v>463.89</v>
      </c>
      <c r="D35">
        <v>138.50200000000001</v>
      </c>
      <c r="E35">
        <v>3</v>
      </c>
      <c r="G35" s="3" t="s">
        <v>85</v>
      </c>
      <c r="H35" s="3"/>
      <c r="I35" s="3" t="s">
        <v>125</v>
      </c>
      <c r="J35" s="3"/>
      <c r="K35">
        <v>1</v>
      </c>
      <c r="M35" s="3" t="s">
        <v>85</v>
      </c>
    </row>
    <row r="36" spans="1:13" x14ac:dyDescent="0.3">
      <c r="A36" s="3" t="s">
        <v>85</v>
      </c>
      <c r="B36">
        <v>179.35</v>
      </c>
      <c r="C36">
        <v>409.964</v>
      </c>
      <c r="D36">
        <v>83.834999999999994</v>
      </c>
      <c r="E36">
        <v>4</v>
      </c>
      <c r="G36" s="3" t="s">
        <v>104</v>
      </c>
      <c r="H36" s="3"/>
      <c r="I36" s="3" t="s">
        <v>127</v>
      </c>
      <c r="J36" s="3"/>
      <c r="K36">
        <v>1</v>
      </c>
      <c r="M36" s="3" t="s">
        <v>104</v>
      </c>
    </row>
    <row r="37" spans="1:13" x14ac:dyDescent="0.3">
      <c r="A37" s="3" t="s">
        <v>85</v>
      </c>
      <c r="B37">
        <v>113.02</v>
      </c>
      <c r="C37">
        <v>178.95400000000001</v>
      </c>
      <c r="D37">
        <v>66.552000000000007</v>
      </c>
      <c r="E37">
        <v>5</v>
      </c>
      <c r="G37" s="3" t="s">
        <v>85</v>
      </c>
      <c r="H37" s="3"/>
      <c r="I37" s="3" t="s">
        <v>129</v>
      </c>
      <c r="J37" s="3"/>
      <c r="K37">
        <v>2</v>
      </c>
      <c r="M37" s="3" t="s">
        <v>85</v>
      </c>
    </row>
    <row r="38" spans="1:13" x14ac:dyDescent="0.3">
      <c r="A38" s="3" t="s">
        <v>85</v>
      </c>
      <c r="B38">
        <v>326.93099999999998</v>
      </c>
      <c r="C38">
        <v>421.411</v>
      </c>
      <c r="D38">
        <v>116.69499999999999</v>
      </c>
      <c r="E38">
        <v>2</v>
      </c>
      <c r="G38" s="3" t="s">
        <v>85</v>
      </c>
      <c r="H38" s="3"/>
      <c r="I38" s="3" t="s">
        <v>130</v>
      </c>
      <c r="J38" s="3"/>
      <c r="K38">
        <v>1</v>
      </c>
      <c r="M38" s="3" t="s">
        <v>85</v>
      </c>
    </row>
    <row r="39" spans="1:13" x14ac:dyDescent="0.3">
      <c r="A39" s="3" t="s">
        <v>85</v>
      </c>
      <c r="B39">
        <v>132.29900000000001</v>
      </c>
      <c r="C39">
        <v>318.37700000000001</v>
      </c>
      <c r="D39">
        <v>60.927999999999997</v>
      </c>
      <c r="E39">
        <v>4</v>
      </c>
      <c r="G39" s="3" t="s">
        <v>85</v>
      </c>
      <c r="H39" s="3"/>
      <c r="I39" s="3" t="s">
        <v>133</v>
      </c>
      <c r="J39" s="3"/>
      <c r="K39">
        <v>1</v>
      </c>
      <c r="M39" s="3" t="s">
        <v>85</v>
      </c>
    </row>
    <row r="40" spans="1:13" x14ac:dyDescent="0.3">
      <c r="A40" s="3" t="s">
        <v>85</v>
      </c>
      <c r="B40">
        <v>153.31700000000001</v>
      </c>
      <c r="C40">
        <v>288.13799999999998</v>
      </c>
      <c r="D40">
        <v>101.872</v>
      </c>
      <c r="E40">
        <v>4</v>
      </c>
      <c r="G40" s="3" t="s">
        <v>85</v>
      </c>
      <c r="H40" s="3"/>
      <c r="I40" s="3" t="s">
        <v>135</v>
      </c>
      <c r="J40" s="3"/>
      <c r="K40">
        <v>2</v>
      </c>
      <c r="M40" s="3" t="s">
        <v>104</v>
      </c>
    </row>
    <row r="41" spans="1:13" x14ac:dyDescent="0.3">
      <c r="A41" s="3" t="s">
        <v>85</v>
      </c>
      <c r="B41">
        <v>270.18</v>
      </c>
      <c r="C41">
        <v>292.07799999999997</v>
      </c>
      <c r="D41">
        <v>137.52099999999999</v>
      </c>
      <c r="E41">
        <v>2</v>
      </c>
      <c r="G41" s="3" t="s">
        <v>85</v>
      </c>
      <c r="H41" s="3"/>
      <c r="I41" s="3" t="s">
        <v>137</v>
      </c>
      <c r="J41" s="3"/>
      <c r="K41">
        <v>1</v>
      </c>
      <c r="M41" s="3" t="s">
        <v>85</v>
      </c>
    </row>
    <row r="42" spans="1:13" x14ac:dyDescent="0.3">
      <c r="A42" s="3" t="s">
        <v>85</v>
      </c>
      <c r="B42">
        <v>540.54200000000003</v>
      </c>
      <c r="C42">
        <v>695.66</v>
      </c>
      <c r="D42">
        <v>253.04599999999999</v>
      </c>
      <c r="E42">
        <v>2</v>
      </c>
      <c r="G42" s="3" t="s">
        <v>85</v>
      </c>
      <c r="H42" s="3"/>
      <c r="I42" s="3" t="s">
        <v>139</v>
      </c>
      <c r="J42" s="3"/>
      <c r="K42">
        <v>1</v>
      </c>
      <c r="M42" s="3" t="s">
        <v>85</v>
      </c>
    </row>
    <row r="43" spans="1:13" x14ac:dyDescent="0.3">
      <c r="A43" s="3" t="s">
        <v>85</v>
      </c>
      <c r="B43">
        <v>234.696</v>
      </c>
      <c r="C43">
        <v>233.98400000000001</v>
      </c>
      <c r="D43">
        <v>691.44299999999998</v>
      </c>
      <c r="E43">
        <v>3</v>
      </c>
      <c r="G43" s="3" t="s">
        <v>94</v>
      </c>
      <c r="H43" s="3"/>
      <c r="I43" s="3" t="s">
        <v>143</v>
      </c>
      <c r="J43" s="3"/>
      <c r="K43">
        <v>1</v>
      </c>
      <c r="M43" s="3" t="s">
        <v>94</v>
      </c>
    </row>
    <row r="44" spans="1:13" x14ac:dyDescent="0.3">
      <c r="A44" s="3" t="s">
        <v>85</v>
      </c>
      <c r="B44">
        <v>431.685</v>
      </c>
      <c r="C44">
        <v>1232.3230000000001</v>
      </c>
      <c r="D44">
        <v>174.858</v>
      </c>
      <c r="E44">
        <v>2</v>
      </c>
      <c r="G44" s="3" t="s">
        <v>85</v>
      </c>
      <c r="H44" s="3"/>
      <c r="I44" s="3" t="s">
        <v>144</v>
      </c>
      <c r="J44" s="3"/>
      <c r="K44">
        <v>1</v>
      </c>
      <c r="M44" s="3" t="s">
        <v>85</v>
      </c>
    </row>
    <row r="45" spans="1:13" x14ac:dyDescent="0.3">
      <c r="A45" s="3" t="s">
        <v>85</v>
      </c>
      <c r="B45">
        <v>783.44399999999996</v>
      </c>
      <c r="C45">
        <v>634.24300000000005</v>
      </c>
      <c r="D45">
        <v>22182.355</v>
      </c>
      <c r="E45">
        <v>3</v>
      </c>
      <c r="G45" s="3" t="s">
        <v>85</v>
      </c>
      <c r="H45" s="3"/>
      <c r="I45" s="3" t="s">
        <v>146</v>
      </c>
      <c r="J45" s="3"/>
      <c r="K45">
        <v>1</v>
      </c>
      <c r="M45" s="3" t="s">
        <v>85</v>
      </c>
    </row>
    <row r="46" spans="1:13" x14ac:dyDescent="0.3">
      <c r="A46" s="3" t="s">
        <v>85</v>
      </c>
      <c r="B46">
        <v>565.15499999999997</v>
      </c>
      <c r="C46">
        <v>504.75200000000001</v>
      </c>
      <c r="D46">
        <v>229.69399999999999</v>
      </c>
      <c r="E46">
        <v>2</v>
      </c>
      <c r="G46" s="3" t="s">
        <v>85</v>
      </c>
      <c r="H46" s="3"/>
      <c r="I46" s="3" t="s">
        <v>147</v>
      </c>
      <c r="J46" s="3"/>
      <c r="K46">
        <v>1</v>
      </c>
      <c r="M46" s="3" t="s">
        <v>85</v>
      </c>
    </row>
    <row r="47" spans="1:13" x14ac:dyDescent="0.3">
      <c r="A47" s="3" t="s">
        <v>85</v>
      </c>
      <c r="B47">
        <v>179.864</v>
      </c>
      <c r="C47">
        <v>429.28699999999998</v>
      </c>
      <c r="D47">
        <v>185.20500000000001</v>
      </c>
      <c r="E47">
        <v>3</v>
      </c>
      <c r="G47" s="3" t="s">
        <v>85</v>
      </c>
      <c r="H47" s="3"/>
      <c r="I47" s="3" t="s">
        <v>148</v>
      </c>
      <c r="J47" s="3"/>
      <c r="K47">
        <v>2</v>
      </c>
      <c r="M47" s="3" t="s">
        <v>85</v>
      </c>
    </row>
    <row r="48" spans="1:13" x14ac:dyDescent="0.3">
      <c r="A48" s="3" t="s">
        <v>85</v>
      </c>
      <c r="B48">
        <v>369.55700000000002</v>
      </c>
      <c r="C48">
        <v>606.36099999999999</v>
      </c>
      <c r="D48" s="3" t="s">
        <v>86</v>
      </c>
      <c r="E48">
        <v>2</v>
      </c>
      <c r="G48" s="3" t="s">
        <v>85</v>
      </c>
      <c r="H48" s="3"/>
      <c r="I48" s="3" t="s">
        <v>95</v>
      </c>
      <c r="J48" s="3"/>
      <c r="K48" s="3" t="s">
        <v>86</v>
      </c>
      <c r="L48" s="3"/>
      <c r="M48" s="3" t="s">
        <v>86</v>
      </c>
    </row>
    <row r="49" spans="1:9" x14ac:dyDescent="0.3">
      <c r="A49" s="3" t="s">
        <v>85</v>
      </c>
      <c r="B49">
        <v>562.20699999999999</v>
      </c>
      <c r="E49">
        <v>2</v>
      </c>
      <c r="F49" s="3" t="s">
        <v>94</v>
      </c>
      <c r="G49" s="3" t="s">
        <v>85</v>
      </c>
      <c r="H49" s="3" t="s">
        <v>94</v>
      </c>
    </row>
    <row r="50" spans="1:9" x14ac:dyDescent="0.3">
      <c r="C50">
        <v>217.47800000000001</v>
      </c>
      <c r="I50" s="3" t="s">
        <v>122</v>
      </c>
    </row>
    <row r="51" spans="1:9" x14ac:dyDescent="0.3">
      <c r="A51" s="3" t="s">
        <v>171</v>
      </c>
      <c r="B51">
        <f>AVERAGE(B28:B49)</f>
        <v>316.05718181818179</v>
      </c>
      <c r="C51">
        <f>AVERAGE(C28:C50)</f>
        <v>468.98754545454557</v>
      </c>
      <c r="D51">
        <f>AVERAGE(D28:D49)</f>
        <v>1272.3068500000002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6C74-FD40-4B01-A74F-FEE5D407A1AC}">
  <dimension ref="A1:AD79"/>
  <sheetViews>
    <sheetView zoomScale="90" zoomScaleNormal="90" workbookViewId="0">
      <selection activeCell="Y27" sqref="Y27"/>
    </sheetView>
  </sheetViews>
  <sheetFormatPr defaultColWidth="9.109375" defaultRowHeight="14.4" x14ac:dyDescent="0.3"/>
  <cols>
    <col min="1" max="1" width="16" customWidth="1"/>
    <col min="2" max="2" width="19.88671875" bestFit="1" customWidth="1"/>
    <col min="3" max="3" width="15.33203125" bestFit="1" customWidth="1"/>
    <col min="4" max="5" width="13.88671875" customWidth="1"/>
    <col min="6" max="8" width="13.5546875" customWidth="1"/>
    <col min="9" max="9" width="13.109375" customWidth="1"/>
    <col min="10" max="10" width="11.5546875" customWidth="1"/>
    <col min="13" max="13" width="43.6640625" customWidth="1"/>
    <col min="14" max="14" width="20.109375" bestFit="1" customWidth="1"/>
    <col min="15" max="15" width="16.5546875" bestFit="1" customWidth="1"/>
    <col min="16" max="16" width="14.88671875" bestFit="1" customWidth="1"/>
    <col min="17" max="17" width="37.5546875" bestFit="1" customWidth="1"/>
    <col min="18" max="18" width="49.5546875" customWidth="1"/>
    <col min="19" max="19" width="20.109375" bestFit="1" customWidth="1"/>
    <col min="20" max="20" width="16.5546875" bestFit="1" customWidth="1"/>
    <col min="21" max="21" width="15.44140625" bestFit="1" customWidth="1"/>
    <col min="22" max="22" width="38" bestFit="1" customWidth="1"/>
    <col min="23" max="23" width="13.109375" customWidth="1"/>
    <col min="27" max="27" width="7" customWidth="1"/>
  </cols>
  <sheetData>
    <row r="1" spans="1:30" x14ac:dyDescent="0.3">
      <c r="A1" s="2" t="s">
        <v>0</v>
      </c>
      <c r="B1" s="2" t="s">
        <v>163</v>
      </c>
      <c r="C1" s="2" t="s">
        <v>154</v>
      </c>
      <c r="D1" s="2" t="s">
        <v>164</v>
      </c>
      <c r="E1" s="2" t="s">
        <v>155</v>
      </c>
      <c r="F1" s="2" t="s">
        <v>165</v>
      </c>
      <c r="G1" s="2" t="s">
        <v>156</v>
      </c>
      <c r="H1" s="2"/>
      <c r="I1" s="2" t="s">
        <v>166</v>
      </c>
      <c r="J1" s="2" t="s">
        <v>157</v>
      </c>
      <c r="K1" s="2" t="s">
        <v>167</v>
      </c>
      <c r="L1" s="2" t="s">
        <v>158</v>
      </c>
      <c r="M1" s="2" t="s">
        <v>168</v>
      </c>
      <c r="N1" s="2" t="s">
        <v>190</v>
      </c>
      <c r="O1" s="2" t="s">
        <v>191</v>
      </c>
      <c r="P1" s="2" t="s">
        <v>192</v>
      </c>
      <c r="Q1" s="2" t="s">
        <v>172</v>
      </c>
      <c r="R1" s="2" t="s">
        <v>159</v>
      </c>
      <c r="S1" s="2" t="s">
        <v>190</v>
      </c>
      <c r="T1" s="2" t="s">
        <v>191</v>
      </c>
      <c r="U1" s="2" t="s">
        <v>193</v>
      </c>
      <c r="V1" s="2"/>
      <c r="W1" s="2" t="s">
        <v>169</v>
      </c>
      <c r="X1" s="2" t="s">
        <v>160</v>
      </c>
      <c r="Y1" s="2" t="s">
        <v>170</v>
      </c>
      <c r="Z1" s="2" t="s">
        <v>161</v>
      </c>
    </row>
    <row r="2" spans="1:30" s="10" customFormat="1" x14ac:dyDescent="0.3">
      <c r="A2" s="10" t="s">
        <v>85</v>
      </c>
      <c r="B2" s="10">
        <v>1148.7180000000001</v>
      </c>
      <c r="C2" s="10">
        <v>305.34100000000001</v>
      </c>
      <c r="D2" s="10">
        <v>359.56</v>
      </c>
      <c r="E2" s="10">
        <v>570.37699999999995</v>
      </c>
      <c r="F2" s="10">
        <v>614.43100000000004</v>
      </c>
      <c r="G2" s="10">
        <v>83.006</v>
      </c>
      <c r="I2" s="15">
        <v>2</v>
      </c>
      <c r="J2" s="16">
        <v>1</v>
      </c>
      <c r="K2" s="10" t="s">
        <v>85</v>
      </c>
      <c r="L2" s="10" t="s">
        <v>94</v>
      </c>
      <c r="M2" s="10" t="s">
        <v>99</v>
      </c>
      <c r="N2" s="10">
        <v>1</v>
      </c>
      <c r="O2" s="10">
        <v>3</v>
      </c>
      <c r="P2" s="10">
        <v>0</v>
      </c>
      <c r="Q2" s="10" t="s">
        <v>173</v>
      </c>
      <c r="R2" s="10" t="s">
        <v>103</v>
      </c>
      <c r="S2" s="10">
        <v>0</v>
      </c>
      <c r="T2" s="10">
        <v>0</v>
      </c>
      <c r="U2" s="10">
        <v>1</v>
      </c>
      <c r="V2" s="10" t="s">
        <v>174</v>
      </c>
      <c r="W2" s="10" t="s">
        <v>100</v>
      </c>
      <c r="X2" s="10">
        <v>2</v>
      </c>
      <c r="Y2" s="10" t="s">
        <v>85</v>
      </c>
      <c r="Z2" s="10" t="s">
        <v>104</v>
      </c>
    </row>
    <row r="3" spans="1:30" x14ac:dyDescent="0.3">
      <c r="A3" s="3" t="s">
        <v>85</v>
      </c>
      <c r="C3">
        <v>238.83199999999999</v>
      </c>
      <c r="D3">
        <v>131.27199999999999</v>
      </c>
      <c r="E3">
        <v>326.55099999999999</v>
      </c>
      <c r="F3">
        <v>67.667000000000002</v>
      </c>
      <c r="G3">
        <v>79.369</v>
      </c>
      <c r="J3" s="6">
        <v>3</v>
      </c>
      <c r="L3" s="9" t="s">
        <v>104</v>
      </c>
      <c r="M3" s="3" t="s">
        <v>105</v>
      </c>
      <c r="N3">
        <v>0</v>
      </c>
      <c r="O3">
        <v>0</v>
      </c>
      <c r="P3">
        <v>0</v>
      </c>
      <c r="Q3" s="3" t="s">
        <v>175</v>
      </c>
      <c r="R3" s="3" t="s">
        <v>108</v>
      </c>
      <c r="S3">
        <v>6</v>
      </c>
      <c r="T3">
        <v>0</v>
      </c>
      <c r="U3">
        <v>1</v>
      </c>
      <c r="V3" s="3" t="s">
        <v>176</v>
      </c>
      <c r="W3" s="5">
        <v>1</v>
      </c>
      <c r="X3" s="6">
        <v>2</v>
      </c>
      <c r="Y3" s="9" t="s">
        <v>104</v>
      </c>
      <c r="Z3" s="9" t="s">
        <v>104</v>
      </c>
    </row>
    <row r="4" spans="1:30" x14ac:dyDescent="0.3">
      <c r="A4" s="3" t="s">
        <v>85</v>
      </c>
      <c r="B4">
        <v>439.93799999999999</v>
      </c>
      <c r="C4">
        <v>252.541</v>
      </c>
      <c r="D4">
        <v>366.71899999999999</v>
      </c>
      <c r="E4">
        <v>508.286</v>
      </c>
      <c r="F4">
        <v>18.338999999999999</v>
      </c>
      <c r="G4">
        <v>140.99</v>
      </c>
      <c r="I4" s="5">
        <v>2</v>
      </c>
      <c r="J4" s="5">
        <v>2</v>
      </c>
      <c r="K4" s="7" t="s">
        <v>85</v>
      </c>
      <c r="L4" s="7" t="s">
        <v>85</v>
      </c>
      <c r="M4" s="3" t="s">
        <v>109</v>
      </c>
      <c r="N4">
        <v>6</v>
      </c>
      <c r="O4">
        <v>0</v>
      </c>
      <c r="P4">
        <v>1</v>
      </c>
      <c r="Q4" s="3" t="s">
        <v>177</v>
      </c>
      <c r="R4" s="3" t="s">
        <v>112</v>
      </c>
      <c r="S4">
        <v>6</v>
      </c>
      <c r="T4">
        <v>0</v>
      </c>
      <c r="U4">
        <v>1</v>
      </c>
      <c r="V4" s="3" t="s">
        <v>176</v>
      </c>
      <c r="W4" s="6">
        <v>3</v>
      </c>
      <c r="X4" s="5">
        <v>1</v>
      </c>
      <c r="Y4" s="7" t="s">
        <v>85</v>
      </c>
      <c r="Z4" s="9" t="s">
        <v>104</v>
      </c>
    </row>
    <row r="5" spans="1:30" x14ac:dyDescent="0.3">
      <c r="A5" s="3" t="s">
        <v>85</v>
      </c>
      <c r="B5">
        <v>140.61600000000001</v>
      </c>
      <c r="C5">
        <v>9.2059999999999995</v>
      </c>
      <c r="D5">
        <v>217.47800000000001</v>
      </c>
      <c r="E5">
        <v>200.81399999999999</v>
      </c>
      <c r="F5">
        <v>90.403000000000006</v>
      </c>
      <c r="G5">
        <v>9.3420000000000005</v>
      </c>
      <c r="I5" s="5">
        <v>2</v>
      </c>
      <c r="J5" s="6">
        <v>1</v>
      </c>
      <c r="K5" s="7" t="s">
        <v>85</v>
      </c>
      <c r="L5" s="7" t="s">
        <v>85</v>
      </c>
      <c r="M5" s="3" t="s">
        <v>86</v>
      </c>
      <c r="N5" s="3"/>
      <c r="O5" s="3"/>
      <c r="P5" s="3"/>
      <c r="Q5" s="3"/>
      <c r="R5" s="3" t="s">
        <v>115</v>
      </c>
      <c r="S5">
        <v>6</v>
      </c>
      <c r="T5">
        <v>0</v>
      </c>
      <c r="U5">
        <v>1</v>
      </c>
      <c r="V5" s="3" t="s">
        <v>176</v>
      </c>
      <c r="W5" s="10"/>
      <c r="X5" s="6">
        <v>4</v>
      </c>
      <c r="Y5" s="9" t="s">
        <v>104</v>
      </c>
      <c r="Z5" s="9" t="s">
        <v>104</v>
      </c>
    </row>
    <row r="6" spans="1:30" x14ac:dyDescent="0.3">
      <c r="A6" s="3" t="s">
        <v>85</v>
      </c>
      <c r="B6">
        <v>557.654</v>
      </c>
      <c r="C6">
        <v>291.01</v>
      </c>
      <c r="D6">
        <v>712.87400000000002</v>
      </c>
      <c r="E6">
        <v>589.61300000000006</v>
      </c>
      <c r="F6">
        <v>280.14499999999998</v>
      </c>
      <c r="G6">
        <v>199.30500000000001</v>
      </c>
      <c r="I6" s="5">
        <v>2</v>
      </c>
      <c r="J6" s="6">
        <v>7</v>
      </c>
      <c r="K6" s="7" t="s">
        <v>85</v>
      </c>
      <c r="L6" s="7" t="s">
        <v>85</v>
      </c>
      <c r="M6" s="3" t="s">
        <v>114</v>
      </c>
      <c r="N6">
        <v>0</v>
      </c>
      <c r="O6">
        <v>3</v>
      </c>
      <c r="P6">
        <v>0</v>
      </c>
      <c r="Q6" s="3" t="s">
        <v>178</v>
      </c>
      <c r="R6" s="3" t="s">
        <v>119</v>
      </c>
      <c r="S6">
        <v>6</v>
      </c>
      <c r="T6">
        <v>0</v>
      </c>
      <c r="U6">
        <v>1</v>
      </c>
      <c r="V6" s="3" t="s">
        <v>176</v>
      </c>
      <c r="W6" s="6">
        <v>2</v>
      </c>
      <c r="X6" s="6">
        <v>2</v>
      </c>
      <c r="Y6" s="7" t="s">
        <v>85</v>
      </c>
      <c r="Z6" s="7" t="s">
        <v>85</v>
      </c>
    </row>
    <row r="7" spans="1:30" x14ac:dyDescent="0.3">
      <c r="A7" s="3" t="s">
        <v>85</v>
      </c>
      <c r="B7">
        <v>753.07299999999998</v>
      </c>
      <c r="C7">
        <v>251.49</v>
      </c>
      <c r="D7">
        <v>177.482</v>
      </c>
      <c r="E7">
        <v>832.24300000000005</v>
      </c>
      <c r="F7">
        <v>267.74700000000001</v>
      </c>
      <c r="G7">
        <v>347.774</v>
      </c>
      <c r="I7" s="5">
        <v>2</v>
      </c>
      <c r="J7" s="6">
        <v>6</v>
      </c>
      <c r="K7" s="8" t="s">
        <v>94</v>
      </c>
      <c r="L7" s="7" t="s">
        <v>85</v>
      </c>
      <c r="M7" s="3" t="s">
        <v>122</v>
      </c>
      <c r="N7">
        <v>0</v>
      </c>
      <c r="O7">
        <v>0</v>
      </c>
      <c r="P7">
        <v>0</v>
      </c>
      <c r="Q7" s="3" t="s">
        <v>175</v>
      </c>
      <c r="R7" s="3" t="s">
        <v>121</v>
      </c>
      <c r="S7">
        <v>6</v>
      </c>
      <c r="T7">
        <v>0</v>
      </c>
      <c r="U7">
        <v>1</v>
      </c>
      <c r="V7" s="3" t="s">
        <v>176</v>
      </c>
      <c r="W7" s="5">
        <v>1</v>
      </c>
      <c r="X7" s="6">
        <v>2</v>
      </c>
      <c r="Y7" s="8" t="s">
        <v>94</v>
      </c>
      <c r="Z7" s="7" t="s">
        <v>85</v>
      </c>
    </row>
    <row r="8" spans="1:30" x14ac:dyDescent="0.3">
      <c r="A8" s="3" t="s">
        <v>85</v>
      </c>
      <c r="B8">
        <v>491.435</v>
      </c>
      <c r="C8">
        <v>471.90100000000001</v>
      </c>
      <c r="D8">
        <v>1504.587</v>
      </c>
      <c r="E8">
        <v>362.94200000000001</v>
      </c>
      <c r="F8">
        <v>405.97699999999998</v>
      </c>
      <c r="G8">
        <v>163.845</v>
      </c>
      <c r="I8" s="5">
        <v>2</v>
      </c>
      <c r="J8" s="6">
        <v>3</v>
      </c>
      <c r="K8" s="7" t="s">
        <v>85</v>
      </c>
      <c r="L8" s="7" t="s">
        <v>85</v>
      </c>
      <c r="M8" s="3" t="s">
        <v>132</v>
      </c>
      <c r="N8">
        <v>0</v>
      </c>
      <c r="O8">
        <v>0</v>
      </c>
      <c r="P8">
        <v>0</v>
      </c>
      <c r="Q8" s="3" t="s">
        <v>175</v>
      </c>
      <c r="R8" s="3" t="s">
        <v>124</v>
      </c>
      <c r="S8">
        <v>0</v>
      </c>
      <c r="T8">
        <v>0</v>
      </c>
      <c r="U8">
        <v>0</v>
      </c>
      <c r="V8" s="3" t="s">
        <v>175</v>
      </c>
      <c r="W8" s="5">
        <v>1</v>
      </c>
      <c r="X8" s="5">
        <v>1</v>
      </c>
      <c r="Y8" s="8" t="s">
        <v>94</v>
      </c>
      <c r="Z8" s="7" t="s">
        <v>85</v>
      </c>
    </row>
    <row r="9" spans="1:30" x14ac:dyDescent="0.3">
      <c r="A9" s="3" t="s">
        <v>85</v>
      </c>
      <c r="B9">
        <v>571.01199999999994</v>
      </c>
      <c r="C9">
        <v>290.69</v>
      </c>
      <c r="D9">
        <v>1075.848</v>
      </c>
      <c r="E9">
        <v>463.89</v>
      </c>
      <c r="F9">
        <v>8366.7489999999998</v>
      </c>
      <c r="G9">
        <v>138.50200000000001</v>
      </c>
      <c r="I9" s="5">
        <v>2</v>
      </c>
      <c r="J9" s="6">
        <v>3</v>
      </c>
      <c r="K9" s="7" t="s">
        <v>85</v>
      </c>
      <c r="L9" s="7" t="s">
        <v>85</v>
      </c>
      <c r="M9" s="3" t="s">
        <v>141</v>
      </c>
      <c r="N9">
        <v>0</v>
      </c>
      <c r="O9">
        <v>0</v>
      </c>
      <c r="P9">
        <v>1</v>
      </c>
      <c r="Q9" s="3" t="s">
        <v>174</v>
      </c>
      <c r="R9" s="3" t="s">
        <v>125</v>
      </c>
      <c r="S9">
        <v>6</v>
      </c>
      <c r="T9">
        <v>0</v>
      </c>
      <c r="U9">
        <v>1</v>
      </c>
      <c r="V9" s="3" t="s">
        <v>176</v>
      </c>
      <c r="W9" s="5">
        <v>1</v>
      </c>
      <c r="X9" s="5">
        <v>1</v>
      </c>
      <c r="Y9" s="8" t="s">
        <v>94</v>
      </c>
      <c r="Z9" s="7" t="s">
        <v>85</v>
      </c>
    </row>
    <row r="10" spans="1:30" x14ac:dyDescent="0.3">
      <c r="A10" s="3" t="s">
        <v>85</v>
      </c>
      <c r="B10">
        <v>36.247999999999998</v>
      </c>
      <c r="C10">
        <v>179.35</v>
      </c>
      <c r="D10">
        <v>108.996</v>
      </c>
      <c r="E10">
        <v>409.964</v>
      </c>
      <c r="F10">
        <v>12.442</v>
      </c>
      <c r="G10">
        <v>83.834999999999994</v>
      </c>
      <c r="I10" s="5">
        <v>2</v>
      </c>
      <c r="J10" s="6">
        <v>4</v>
      </c>
      <c r="K10" s="7" t="s">
        <v>85</v>
      </c>
      <c r="L10" s="9" t="s">
        <v>104</v>
      </c>
      <c r="M10" s="3" t="s">
        <v>149</v>
      </c>
      <c r="N10">
        <v>0</v>
      </c>
      <c r="O10">
        <v>0</v>
      </c>
      <c r="P10">
        <v>0</v>
      </c>
      <c r="Q10" s="3" t="s">
        <v>175</v>
      </c>
      <c r="R10" s="3" t="s">
        <v>127</v>
      </c>
      <c r="S10">
        <v>4</v>
      </c>
      <c r="T10">
        <v>0</v>
      </c>
      <c r="U10">
        <v>0</v>
      </c>
      <c r="V10" s="3" t="s">
        <v>179</v>
      </c>
      <c r="W10" s="6">
        <v>2</v>
      </c>
      <c r="X10" s="5">
        <v>1</v>
      </c>
      <c r="Y10" s="7" t="s">
        <v>85</v>
      </c>
      <c r="Z10" s="9" t="s">
        <v>104</v>
      </c>
    </row>
    <row r="11" spans="1:30" x14ac:dyDescent="0.3">
      <c r="A11" s="3" t="s">
        <v>85</v>
      </c>
      <c r="B11">
        <v>10.071</v>
      </c>
      <c r="C11">
        <v>113.02</v>
      </c>
      <c r="D11">
        <v>205.77500000000001</v>
      </c>
      <c r="E11">
        <v>178.95400000000001</v>
      </c>
      <c r="F11">
        <v>168.79900000000001</v>
      </c>
      <c r="G11">
        <v>66.552000000000007</v>
      </c>
      <c r="I11" s="5">
        <v>2</v>
      </c>
      <c r="J11" s="6">
        <v>5</v>
      </c>
      <c r="K11" s="9" t="s">
        <v>104</v>
      </c>
      <c r="L11" s="7" t="s">
        <v>85</v>
      </c>
      <c r="M11" s="3" t="s">
        <v>150</v>
      </c>
      <c r="N11">
        <v>0</v>
      </c>
      <c r="O11">
        <v>0</v>
      </c>
      <c r="P11">
        <v>0</v>
      </c>
      <c r="Q11" s="3" t="s">
        <v>175</v>
      </c>
      <c r="R11" s="3" t="s">
        <v>129</v>
      </c>
      <c r="S11">
        <v>0</v>
      </c>
      <c r="T11">
        <v>0</v>
      </c>
      <c r="U11">
        <v>0</v>
      </c>
      <c r="V11" s="3" t="s">
        <v>175</v>
      </c>
      <c r="W11" s="6">
        <v>3</v>
      </c>
      <c r="X11" s="6">
        <v>2</v>
      </c>
      <c r="Y11" s="7" t="s">
        <v>85</v>
      </c>
      <c r="Z11" s="7" t="s">
        <v>85</v>
      </c>
    </row>
    <row r="12" spans="1:30" x14ac:dyDescent="0.3">
      <c r="A12" s="3" t="s">
        <v>85</v>
      </c>
      <c r="B12">
        <v>27.609000000000002</v>
      </c>
      <c r="C12">
        <v>326.93099999999998</v>
      </c>
      <c r="D12">
        <v>420.77600000000001</v>
      </c>
      <c r="E12">
        <v>421.411</v>
      </c>
      <c r="F12">
        <v>227.96</v>
      </c>
      <c r="G12">
        <v>116.69499999999999</v>
      </c>
      <c r="I12" s="5">
        <v>2</v>
      </c>
      <c r="J12" s="5">
        <v>2</v>
      </c>
      <c r="K12" s="7" t="s">
        <v>85</v>
      </c>
      <c r="L12" s="7" t="s">
        <v>85</v>
      </c>
      <c r="M12" s="3" t="s">
        <v>150</v>
      </c>
      <c r="N12">
        <v>0</v>
      </c>
      <c r="O12">
        <v>0</v>
      </c>
      <c r="P12">
        <v>0</v>
      </c>
      <c r="Q12" s="3" t="s">
        <v>175</v>
      </c>
      <c r="R12" s="13" t="s">
        <v>180</v>
      </c>
      <c r="S12" s="14">
        <v>0</v>
      </c>
      <c r="T12" s="14">
        <v>0</v>
      </c>
      <c r="U12" s="14">
        <v>0</v>
      </c>
      <c r="V12" s="3" t="s">
        <v>175</v>
      </c>
      <c r="W12" s="6">
        <v>2</v>
      </c>
      <c r="X12" s="5">
        <v>1</v>
      </c>
      <c r="Y12" s="7" t="s">
        <v>85</v>
      </c>
      <c r="Z12" s="7" t="s">
        <v>85</v>
      </c>
      <c r="AD12" t="s">
        <v>181</v>
      </c>
    </row>
    <row r="13" spans="1:30" x14ac:dyDescent="0.3">
      <c r="A13" s="3" t="s">
        <v>85</v>
      </c>
      <c r="B13">
        <v>60.317</v>
      </c>
      <c r="C13">
        <v>132.29900000000001</v>
      </c>
      <c r="D13">
        <v>164.601</v>
      </c>
      <c r="E13">
        <v>318.37700000000001</v>
      </c>
      <c r="F13">
        <v>154.43</v>
      </c>
      <c r="G13">
        <v>60.927999999999997</v>
      </c>
      <c r="I13" s="5">
        <v>2</v>
      </c>
      <c r="J13" s="6">
        <v>4</v>
      </c>
      <c r="K13" s="7" t="s">
        <v>85</v>
      </c>
      <c r="L13" s="7" t="s">
        <v>85</v>
      </c>
      <c r="M13" s="3" t="s">
        <v>150</v>
      </c>
      <c r="N13">
        <v>0</v>
      </c>
      <c r="O13">
        <v>0</v>
      </c>
      <c r="P13">
        <v>0</v>
      </c>
      <c r="Q13" s="3" t="s">
        <v>175</v>
      </c>
      <c r="R13" s="3" t="s">
        <v>133</v>
      </c>
      <c r="S13">
        <v>1</v>
      </c>
      <c r="T13">
        <v>0</v>
      </c>
      <c r="U13">
        <v>0</v>
      </c>
      <c r="V13" s="3" t="s">
        <v>182</v>
      </c>
      <c r="W13" s="5">
        <v>1</v>
      </c>
      <c r="X13" s="5">
        <v>1</v>
      </c>
      <c r="Y13" s="7" t="s">
        <v>85</v>
      </c>
      <c r="Z13" s="7" t="s">
        <v>85</v>
      </c>
    </row>
    <row r="14" spans="1:30" x14ac:dyDescent="0.3">
      <c r="A14" s="3" t="s">
        <v>85</v>
      </c>
      <c r="B14">
        <v>64.566000000000003</v>
      </c>
      <c r="C14">
        <v>153.31700000000001</v>
      </c>
      <c r="D14">
        <v>214.529</v>
      </c>
      <c r="E14">
        <v>288.13799999999998</v>
      </c>
      <c r="F14">
        <v>99.992999999999995</v>
      </c>
      <c r="G14">
        <v>101.872</v>
      </c>
      <c r="I14" s="5">
        <v>2</v>
      </c>
      <c r="J14" s="6">
        <v>4</v>
      </c>
      <c r="K14" s="7" t="s">
        <v>85</v>
      </c>
      <c r="L14" s="7" t="s">
        <v>85</v>
      </c>
      <c r="M14" s="3" t="s">
        <v>150</v>
      </c>
      <c r="N14">
        <v>0</v>
      </c>
      <c r="O14">
        <v>0</v>
      </c>
      <c r="P14">
        <v>0</v>
      </c>
      <c r="Q14" s="3" t="s">
        <v>175</v>
      </c>
      <c r="R14" s="3" t="s">
        <v>135</v>
      </c>
      <c r="S14">
        <v>6</v>
      </c>
      <c r="T14">
        <v>0</v>
      </c>
      <c r="U14">
        <v>1</v>
      </c>
      <c r="V14" s="3" t="s">
        <v>176</v>
      </c>
      <c r="W14" s="5">
        <v>1</v>
      </c>
      <c r="X14" s="6">
        <v>2</v>
      </c>
      <c r="Y14" s="7" t="s">
        <v>85</v>
      </c>
      <c r="Z14" s="9" t="s">
        <v>104</v>
      </c>
    </row>
    <row r="15" spans="1:30" x14ac:dyDescent="0.3">
      <c r="A15" s="3" t="s">
        <v>85</v>
      </c>
      <c r="B15">
        <v>52.219000000000001</v>
      </c>
      <c r="C15">
        <v>270.18</v>
      </c>
      <c r="D15">
        <v>275.62099999999998</v>
      </c>
      <c r="E15">
        <v>292.07799999999997</v>
      </c>
      <c r="F15">
        <v>69.236000000000004</v>
      </c>
      <c r="G15">
        <v>137.52099999999999</v>
      </c>
      <c r="I15" s="5">
        <v>2</v>
      </c>
      <c r="J15" s="5">
        <v>2</v>
      </c>
      <c r="K15" s="7" t="s">
        <v>85</v>
      </c>
      <c r="L15" s="7" t="s">
        <v>85</v>
      </c>
      <c r="M15" s="3" t="s">
        <v>150</v>
      </c>
      <c r="N15">
        <v>0</v>
      </c>
      <c r="O15">
        <v>0</v>
      </c>
      <c r="P15">
        <v>0</v>
      </c>
      <c r="Q15" s="3" t="s">
        <v>175</v>
      </c>
      <c r="R15" s="3" t="s">
        <v>137</v>
      </c>
      <c r="S15">
        <v>6</v>
      </c>
      <c r="T15">
        <v>0</v>
      </c>
      <c r="U15">
        <v>1</v>
      </c>
      <c r="V15" s="3" t="s">
        <v>176</v>
      </c>
      <c r="W15" s="5">
        <v>1</v>
      </c>
      <c r="X15" s="5">
        <v>1</v>
      </c>
      <c r="Y15" s="7" t="s">
        <v>85</v>
      </c>
      <c r="Z15" s="7" t="s">
        <v>85</v>
      </c>
    </row>
    <row r="16" spans="1:30" x14ac:dyDescent="0.3">
      <c r="A16" s="3" t="s">
        <v>85</v>
      </c>
      <c r="B16">
        <v>20.102</v>
      </c>
      <c r="C16">
        <v>540.54200000000003</v>
      </c>
      <c r="D16">
        <v>215.03100000000001</v>
      </c>
      <c r="E16">
        <v>695.66</v>
      </c>
      <c r="F16">
        <v>119.989</v>
      </c>
      <c r="G16">
        <v>253.04599999999999</v>
      </c>
      <c r="I16" s="5">
        <v>2</v>
      </c>
      <c r="J16" s="5">
        <v>2</v>
      </c>
      <c r="K16" s="7" t="s">
        <v>85</v>
      </c>
      <c r="L16" s="7" t="s">
        <v>85</v>
      </c>
      <c r="M16" s="3" t="s">
        <v>151</v>
      </c>
      <c r="N16">
        <v>0</v>
      </c>
      <c r="O16">
        <v>0</v>
      </c>
      <c r="P16">
        <v>0</v>
      </c>
      <c r="Q16" s="3" t="s">
        <v>175</v>
      </c>
      <c r="R16" s="3" t="s">
        <v>139</v>
      </c>
      <c r="S16">
        <v>0</v>
      </c>
      <c r="T16">
        <v>0</v>
      </c>
      <c r="U16">
        <v>0</v>
      </c>
      <c r="V16" s="3" t="s">
        <v>175</v>
      </c>
      <c r="W16" s="6">
        <v>2</v>
      </c>
      <c r="X16" s="5">
        <v>1</v>
      </c>
      <c r="Y16" s="7" t="s">
        <v>85</v>
      </c>
      <c r="Z16" s="7" t="s">
        <v>85</v>
      </c>
    </row>
    <row r="17" spans="1:26" x14ac:dyDescent="0.3">
      <c r="A17" s="3" t="s">
        <v>85</v>
      </c>
      <c r="B17">
        <v>26.617000000000001</v>
      </c>
      <c r="C17">
        <v>234.696</v>
      </c>
      <c r="D17">
        <v>164.90700000000001</v>
      </c>
      <c r="E17">
        <v>233.98400000000001</v>
      </c>
      <c r="F17">
        <v>109.37</v>
      </c>
      <c r="G17">
        <v>691.44299999999998</v>
      </c>
      <c r="I17" s="5">
        <v>2</v>
      </c>
      <c r="J17" s="6">
        <v>3</v>
      </c>
      <c r="K17" s="7" t="s">
        <v>85</v>
      </c>
      <c r="L17" s="8" t="s">
        <v>94</v>
      </c>
      <c r="M17" s="3" t="s">
        <v>152</v>
      </c>
      <c r="N17">
        <v>0</v>
      </c>
      <c r="O17">
        <v>0</v>
      </c>
      <c r="P17">
        <v>0</v>
      </c>
      <c r="Q17" s="3" t="s">
        <v>175</v>
      </c>
      <c r="R17" s="3" t="s">
        <v>143</v>
      </c>
      <c r="S17">
        <v>6</v>
      </c>
      <c r="T17">
        <v>0</v>
      </c>
      <c r="U17">
        <v>1</v>
      </c>
      <c r="V17" s="3" t="s">
        <v>176</v>
      </c>
      <c r="W17" s="5">
        <v>1</v>
      </c>
      <c r="X17" s="5">
        <v>1</v>
      </c>
      <c r="Y17" s="9" t="s">
        <v>104</v>
      </c>
      <c r="Z17" s="8" t="s">
        <v>94</v>
      </c>
    </row>
    <row r="18" spans="1:26" x14ac:dyDescent="0.3">
      <c r="A18" s="3" t="s">
        <v>85</v>
      </c>
      <c r="B18">
        <v>142.15</v>
      </c>
      <c r="C18">
        <v>431.685</v>
      </c>
      <c r="D18">
        <v>194.72300000000001</v>
      </c>
      <c r="E18">
        <v>1232.3230000000001</v>
      </c>
      <c r="F18">
        <v>102.32</v>
      </c>
      <c r="G18">
        <v>174.858</v>
      </c>
      <c r="I18" s="5">
        <v>2</v>
      </c>
      <c r="J18" s="5">
        <v>2</v>
      </c>
      <c r="K18" s="7" t="s">
        <v>85</v>
      </c>
      <c r="L18" s="7" t="s">
        <v>85</v>
      </c>
      <c r="M18" s="3" t="s">
        <v>153</v>
      </c>
      <c r="N18">
        <v>0</v>
      </c>
      <c r="O18">
        <v>0</v>
      </c>
      <c r="P18">
        <v>1</v>
      </c>
      <c r="Q18" s="3" t="s">
        <v>174</v>
      </c>
      <c r="R18" s="3" t="s">
        <v>144</v>
      </c>
      <c r="S18">
        <v>6</v>
      </c>
      <c r="T18">
        <v>0</v>
      </c>
      <c r="U18">
        <v>1</v>
      </c>
      <c r="V18" s="3" t="s">
        <v>176</v>
      </c>
      <c r="W18" s="5">
        <v>1</v>
      </c>
      <c r="X18" s="5">
        <v>1</v>
      </c>
      <c r="Y18" s="7" t="s">
        <v>85</v>
      </c>
      <c r="Z18" s="7" t="s">
        <v>85</v>
      </c>
    </row>
    <row r="19" spans="1:26" x14ac:dyDescent="0.3">
      <c r="A19" s="3" t="s">
        <v>85</v>
      </c>
      <c r="B19">
        <v>157.95099999999999</v>
      </c>
      <c r="C19">
        <v>783.44399999999996</v>
      </c>
      <c r="D19">
        <v>630.33000000000004</v>
      </c>
      <c r="E19">
        <v>634.24300000000005</v>
      </c>
      <c r="F19">
        <v>96.527000000000001</v>
      </c>
      <c r="G19">
        <v>22182.355</v>
      </c>
      <c r="I19" s="5">
        <v>2</v>
      </c>
      <c r="J19" s="6">
        <v>3</v>
      </c>
      <c r="K19" s="7" t="s">
        <v>85</v>
      </c>
      <c r="L19" s="7" t="s">
        <v>85</v>
      </c>
      <c r="M19" s="3" t="s">
        <v>150</v>
      </c>
      <c r="N19">
        <v>0</v>
      </c>
      <c r="O19">
        <v>0</v>
      </c>
      <c r="P19">
        <v>0</v>
      </c>
      <c r="Q19" s="3" t="s">
        <v>175</v>
      </c>
      <c r="R19" s="13" t="s">
        <v>183</v>
      </c>
      <c r="S19" s="14">
        <v>6</v>
      </c>
      <c r="T19" s="14">
        <v>0</v>
      </c>
      <c r="U19" s="14">
        <v>1</v>
      </c>
      <c r="V19" s="3"/>
      <c r="W19" s="5">
        <v>1</v>
      </c>
      <c r="X19" s="5">
        <v>1</v>
      </c>
      <c r="Y19" s="9" t="s">
        <v>104</v>
      </c>
      <c r="Z19" s="7" t="s">
        <v>85</v>
      </c>
    </row>
    <row r="20" spans="1:26" x14ac:dyDescent="0.3">
      <c r="A20" s="3" t="s">
        <v>85</v>
      </c>
      <c r="B20">
        <v>77.707999999999998</v>
      </c>
      <c r="C20">
        <v>565.15499999999997</v>
      </c>
      <c r="D20">
        <v>144.982</v>
      </c>
      <c r="E20">
        <v>504.75200000000001</v>
      </c>
      <c r="F20">
        <v>8.1859999999999999</v>
      </c>
      <c r="G20">
        <v>229.69399999999999</v>
      </c>
      <c r="I20" s="5">
        <v>2</v>
      </c>
      <c r="J20" s="5">
        <v>2</v>
      </c>
      <c r="K20" s="7" t="s">
        <v>85</v>
      </c>
      <c r="L20" s="7" t="s">
        <v>85</v>
      </c>
      <c r="M20" s="3" t="s">
        <v>150</v>
      </c>
      <c r="N20">
        <v>0</v>
      </c>
      <c r="O20">
        <v>0</v>
      </c>
      <c r="P20">
        <v>0</v>
      </c>
      <c r="Q20" s="3" t="s">
        <v>175</v>
      </c>
      <c r="R20" s="3" t="s">
        <v>147</v>
      </c>
      <c r="S20">
        <v>0</v>
      </c>
      <c r="T20">
        <v>0</v>
      </c>
      <c r="U20">
        <v>0</v>
      </c>
      <c r="V20" s="3" t="s">
        <v>175</v>
      </c>
      <c r="W20" s="5">
        <v>1</v>
      </c>
      <c r="X20" s="5">
        <v>1</v>
      </c>
      <c r="Y20" s="7" t="s">
        <v>85</v>
      </c>
      <c r="Z20" s="7" t="s">
        <v>85</v>
      </c>
    </row>
    <row r="21" spans="1:26" x14ac:dyDescent="0.3">
      <c r="A21" s="3"/>
      <c r="C21">
        <v>179.864</v>
      </c>
      <c r="E21">
        <v>429.28699999999998</v>
      </c>
      <c r="G21">
        <v>185.20500000000001</v>
      </c>
      <c r="J21" s="6">
        <v>3</v>
      </c>
      <c r="K21" s="3"/>
      <c r="L21" s="7" t="s">
        <v>85</v>
      </c>
      <c r="M21" s="3"/>
      <c r="N21" s="3"/>
      <c r="O21" s="3"/>
      <c r="P21" s="3"/>
      <c r="Q21" s="3"/>
      <c r="R21" s="3" t="s">
        <v>148</v>
      </c>
      <c r="S21">
        <v>6</v>
      </c>
      <c r="T21">
        <v>0</v>
      </c>
      <c r="U21">
        <v>1</v>
      </c>
      <c r="V21" s="3" t="s">
        <v>176</v>
      </c>
      <c r="X21" s="6">
        <v>2</v>
      </c>
      <c r="Y21" s="3"/>
      <c r="Z21" s="7" t="s">
        <v>85</v>
      </c>
    </row>
    <row r="22" spans="1:26" x14ac:dyDescent="0.3">
      <c r="A22" s="3"/>
      <c r="C22">
        <v>369.55700000000002</v>
      </c>
      <c r="E22">
        <v>606.36099999999999</v>
      </c>
      <c r="J22" s="5">
        <v>2</v>
      </c>
      <c r="K22" s="3"/>
      <c r="L22" s="7" t="s">
        <v>85</v>
      </c>
      <c r="M22" s="3"/>
      <c r="N22" s="3"/>
      <c r="O22" s="3"/>
      <c r="P22" s="3"/>
      <c r="Q22" s="3"/>
      <c r="R22" s="3" t="s">
        <v>95</v>
      </c>
      <c r="S22">
        <v>0</v>
      </c>
      <c r="T22">
        <v>0</v>
      </c>
      <c r="U22">
        <v>0</v>
      </c>
      <c r="V22" s="3" t="s">
        <v>175</v>
      </c>
      <c r="X22" s="3"/>
      <c r="Y22" s="3"/>
      <c r="Z22" s="3"/>
    </row>
    <row r="23" spans="1:26" x14ac:dyDescent="0.3">
      <c r="A23" s="3"/>
      <c r="C23">
        <v>562.20699999999999</v>
      </c>
      <c r="J23" s="5">
        <v>2</v>
      </c>
      <c r="K23" s="3"/>
      <c r="L23" s="7" t="s">
        <v>85</v>
      </c>
      <c r="M23" s="3"/>
      <c r="N23" s="3"/>
      <c r="O23" s="3"/>
      <c r="P23" s="3"/>
      <c r="Q23" s="3"/>
      <c r="X23" s="3"/>
      <c r="Y23" s="3"/>
      <c r="Z23" s="3"/>
    </row>
    <row r="24" spans="1:26" x14ac:dyDescent="0.3">
      <c r="E24">
        <v>217.47800000000001</v>
      </c>
      <c r="N24">
        <f>AVERAGE(N2:N23)</f>
        <v>0.3888888888888889</v>
      </c>
      <c r="O24">
        <f t="shared" ref="O24:P24" si="0">AVERAGE(O2:O23)</f>
        <v>0.33333333333333331</v>
      </c>
      <c r="P24">
        <f t="shared" si="0"/>
        <v>0.16666666666666666</v>
      </c>
      <c r="R24" s="3" t="s">
        <v>122</v>
      </c>
      <c r="S24">
        <v>0</v>
      </c>
      <c r="T24">
        <v>0</v>
      </c>
      <c r="U24">
        <v>0</v>
      </c>
      <c r="V24" s="3" t="s">
        <v>175</v>
      </c>
    </row>
    <row r="25" spans="1:26" x14ac:dyDescent="0.3">
      <c r="A25" t="s">
        <v>171</v>
      </c>
      <c r="B25">
        <f>AVERAGE(B2:B24)</f>
        <v>265.44466666666659</v>
      </c>
      <c r="C25">
        <f t="shared" ref="C25:G25" si="1">AVERAGE(C2:C24)</f>
        <v>316.05718181818179</v>
      </c>
      <c r="D25">
        <f t="shared" si="1"/>
        <v>383.47847368421048</v>
      </c>
      <c r="E25">
        <f t="shared" si="1"/>
        <v>468.98754545454557</v>
      </c>
      <c r="F25">
        <f t="shared" si="1"/>
        <v>593.72157894736847</v>
      </c>
      <c r="G25">
        <f t="shared" si="1"/>
        <v>1272.3068500000002</v>
      </c>
      <c r="H25" t="s">
        <v>184</v>
      </c>
      <c r="I25">
        <v>100</v>
      </c>
      <c r="J25">
        <f>(8/22)*100</f>
        <v>36.363636363636367</v>
      </c>
      <c r="K25">
        <f>16/18*100</f>
        <v>88.888888888888886</v>
      </c>
      <c r="L25">
        <f>18/22*100</f>
        <v>81.818181818181827</v>
      </c>
      <c r="W25">
        <f>11/17*100</f>
        <v>64.705882352941174</v>
      </c>
      <c r="X25">
        <f>12/20*100</f>
        <v>60</v>
      </c>
      <c r="Y25">
        <f>12/19*100</f>
        <v>63.157894736842103</v>
      </c>
      <c r="Z25">
        <f>13/20*100</f>
        <v>65</v>
      </c>
    </row>
    <row r="26" spans="1:26" x14ac:dyDescent="0.3">
      <c r="K26">
        <f>1/18</f>
        <v>5.5555555555555552E-2</v>
      </c>
      <c r="L26">
        <f>2/22</f>
        <v>9.0909090909090912E-2</v>
      </c>
      <c r="S26">
        <f>AVERAGE(S2:S25)</f>
        <v>3.5</v>
      </c>
      <c r="T26">
        <f t="shared" ref="T26:U26" si="2">AVERAGE(T2:T25)</f>
        <v>0</v>
      </c>
      <c r="U26">
        <f t="shared" si="2"/>
        <v>0.59090909090909094</v>
      </c>
    </row>
    <row r="27" spans="1:26" x14ac:dyDescent="0.3">
      <c r="I27">
        <f>COUNTIF(I2:I20,2)</f>
        <v>18</v>
      </c>
    </row>
    <row r="28" spans="1:26" x14ac:dyDescent="0.3">
      <c r="J28">
        <f>COUNTIF(J2:J23,2)</f>
        <v>8</v>
      </c>
    </row>
    <row r="54" spans="1:25" x14ac:dyDescent="0.3">
      <c r="A54" s="2" t="s">
        <v>1</v>
      </c>
      <c r="B54" s="2" t="s">
        <v>154</v>
      </c>
      <c r="C54" s="2"/>
      <c r="D54" s="2" t="s">
        <v>155</v>
      </c>
      <c r="E54" s="2"/>
      <c r="F54" s="2" t="s">
        <v>156</v>
      </c>
      <c r="G54" s="2"/>
      <c r="H54" s="2"/>
      <c r="I54" s="2" t="s">
        <v>157</v>
      </c>
      <c r="J54" s="2"/>
      <c r="K54" s="2" t="s">
        <v>158</v>
      </c>
      <c r="L54" s="2"/>
      <c r="M54" s="2" t="s">
        <v>159</v>
      </c>
      <c r="N54" s="2"/>
      <c r="O54" s="2"/>
      <c r="P54" s="2"/>
      <c r="Q54" s="2"/>
      <c r="R54" s="2"/>
      <c r="S54" s="2"/>
      <c r="T54" s="2"/>
      <c r="U54" s="2"/>
      <c r="V54" s="2"/>
      <c r="W54" s="2" t="s">
        <v>160</v>
      </c>
      <c r="X54" s="2"/>
      <c r="Y54" s="2" t="s">
        <v>161</v>
      </c>
    </row>
    <row r="55" spans="1:25" x14ac:dyDescent="0.3">
      <c r="A55" s="2" t="s">
        <v>58</v>
      </c>
      <c r="B55" s="2" t="s">
        <v>66</v>
      </c>
      <c r="C55" s="2"/>
      <c r="D55" s="2" t="s">
        <v>66</v>
      </c>
      <c r="E55" s="2"/>
      <c r="F55" s="2" t="s">
        <v>66</v>
      </c>
      <c r="G55" s="2"/>
      <c r="H55" s="2"/>
      <c r="I55" s="2" t="s">
        <v>79</v>
      </c>
      <c r="J55" s="2"/>
      <c r="K55" s="2" t="s">
        <v>84</v>
      </c>
      <c r="L55" s="2"/>
      <c r="M55" s="2" t="s">
        <v>82</v>
      </c>
      <c r="N55" s="2"/>
      <c r="O55" s="2"/>
      <c r="P55" s="2"/>
      <c r="Q55" s="2"/>
      <c r="R55" s="2"/>
      <c r="S55" s="2"/>
      <c r="T55" s="2"/>
      <c r="U55" s="2"/>
      <c r="V55" s="2"/>
      <c r="W55" s="2" t="s">
        <v>83</v>
      </c>
      <c r="X55" s="2"/>
      <c r="Y55" s="2" t="s">
        <v>84</v>
      </c>
    </row>
    <row r="56" spans="1:25" x14ac:dyDescent="0.3">
      <c r="A56" s="3" t="s">
        <v>85</v>
      </c>
      <c r="B56">
        <v>305.34100000000001</v>
      </c>
      <c r="D56">
        <v>570.37699999999995</v>
      </c>
      <c r="F56">
        <v>83.006</v>
      </c>
      <c r="I56">
        <v>1</v>
      </c>
      <c r="K56" s="3" t="s">
        <v>94</v>
      </c>
      <c r="L56" s="3"/>
      <c r="M56" s="3" t="s">
        <v>103</v>
      </c>
      <c r="N56" s="3"/>
      <c r="O56" s="3"/>
      <c r="P56" s="3"/>
      <c r="Q56" s="3"/>
      <c r="R56" s="3"/>
      <c r="S56" s="3"/>
      <c r="T56" s="3"/>
      <c r="U56" s="3"/>
      <c r="V56" s="3"/>
      <c r="W56">
        <v>2</v>
      </c>
      <c r="Y56" s="3" t="s">
        <v>104</v>
      </c>
    </row>
    <row r="57" spans="1:25" x14ac:dyDescent="0.3">
      <c r="A57" s="3" t="s">
        <v>85</v>
      </c>
      <c r="B57">
        <v>238.83199999999999</v>
      </c>
      <c r="D57">
        <v>326.55099999999999</v>
      </c>
      <c r="F57">
        <v>79.369</v>
      </c>
      <c r="I57">
        <v>3</v>
      </c>
      <c r="K57" s="3" t="s">
        <v>104</v>
      </c>
      <c r="L57" s="3"/>
      <c r="M57" s="3" t="s">
        <v>108</v>
      </c>
      <c r="N57" s="3"/>
      <c r="O57" s="3"/>
      <c r="P57" s="3"/>
      <c r="Q57" s="3"/>
      <c r="R57" s="3"/>
      <c r="S57" s="3"/>
      <c r="T57" s="3"/>
      <c r="U57" s="3"/>
      <c r="V57" s="3"/>
      <c r="W57">
        <v>2</v>
      </c>
      <c r="Y57" s="3" t="s">
        <v>104</v>
      </c>
    </row>
    <row r="58" spans="1:25" x14ac:dyDescent="0.3">
      <c r="A58" s="3" t="s">
        <v>85</v>
      </c>
      <c r="B58">
        <v>252.541</v>
      </c>
      <c r="D58">
        <v>508.286</v>
      </c>
      <c r="F58">
        <v>140.99</v>
      </c>
      <c r="I58">
        <v>2</v>
      </c>
      <c r="K58" s="3" t="s">
        <v>85</v>
      </c>
      <c r="L58" s="3"/>
      <c r="M58" s="3" t="s">
        <v>112</v>
      </c>
      <c r="N58" s="3"/>
      <c r="O58" s="3"/>
      <c r="P58" s="3"/>
      <c r="Q58" s="3"/>
      <c r="R58" s="3"/>
      <c r="S58" s="3"/>
      <c r="T58" s="3"/>
      <c r="U58" s="3"/>
      <c r="V58" s="3"/>
      <c r="W58">
        <v>1</v>
      </c>
      <c r="Y58" s="3" t="s">
        <v>104</v>
      </c>
    </row>
    <row r="59" spans="1:25" x14ac:dyDescent="0.3">
      <c r="A59" s="3" t="s">
        <v>85</v>
      </c>
      <c r="B59">
        <v>9.2059999999999995</v>
      </c>
      <c r="D59">
        <v>200.81399999999999</v>
      </c>
      <c r="F59">
        <v>9.3420000000000005</v>
      </c>
      <c r="I59">
        <v>1</v>
      </c>
      <c r="K59" s="3" t="s">
        <v>85</v>
      </c>
      <c r="L59" s="3"/>
      <c r="M59" s="3" t="s">
        <v>115</v>
      </c>
      <c r="N59" s="3"/>
      <c r="O59" s="3"/>
      <c r="P59" s="3"/>
      <c r="Q59" s="3"/>
      <c r="R59" s="3"/>
      <c r="S59" s="3"/>
      <c r="T59" s="3"/>
      <c r="U59" s="3"/>
      <c r="V59" s="3"/>
      <c r="W59">
        <v>4</v>
      </c>
      <c r="Y59" s="3" t="s">
        <v>104</v>
      </c>
    </row>
    <row r="60" spans="1:25" x14ac:dyDescent="0.3">
      <c r="A60" s="3" t="s">
        <v>85</v>
      </c>
      <c r="B60">
        <v>291.01</v>
      </c>
      <c r="D60">
        <v>589.61300000000006</v>
      </c>
      <c r="F60">
        <v>199.30500000000001</v>
      </c>
      <c r="I60">
        <v>7</v>
      </c>
      <c r="K60" s="3" t="s">
        <v>85</v>
      </c>
      <c r="L60" s="3"/>
      <c r="M60" s="3" t="s">
        <v>119</v>
      </c>
      <c r="N60" s="3"/>
      <c r="O60" s="3"/>
      <c r="P60" s="3"/>
      <c r="Q60" s="3"/>
      <c r="R60" s="3"/>
      <c r="S60" s="3"/>
      <c r="T60" s="3"/>
      <c r="U60" s="3"/>
      <c r="V60" s="3"/>
      <c r="W60">
        <v>2</v>
      </c>
      <c r="Y60" s="3" t="s">
        <v>85</v>
      </c>
    </row>
    <row r="61" spans="1:25" x14ac:dyDescent="0.3">
      <c r="A61" s="3" t="s">
        <v>85</v>
      </c>
      <c r="B61">
        <v>251.49</v>
      </c>
      <c r="D61">
        <v>832.24300000000005</v>
      </c>
      <c r="F61">
        <v>347.774</v>
      </c>
      <c r="I61">
        <v>6</v>
      </c>
      <c r="K61" s="3" t="s">
        <v>85</v>
      </c>
      <c r="L61" s="3"/>
      <c r="M61" s="3" t="s">
        <v>121</v>
      </c>
      <c r="N61" s="3"/>
      <c r="O61" s="3"/>
      <c r="P61" s="3"/>
      <c r="Q61" s="3"/>
      <c r="R61" s="3"/>
      <c r="S61" s="3"/>
      <c r="T61" s="3"/>
      <c r="U61" s="3"/>
      <c r="V61" s="3"/>
      <c r="W61">
        <v>2</v>
      </c>
      <c r="Y61" s="3" t="s">
        <v>85</v>
      </c>
    </row>
    <row r="62" spans="1:25" x14ac:dyDescent="0.3">
      <c r="A62" s="3" t="s">
        <v>85</v>
      </c>
      <c r="B62">
        <v>471.90100000000001</v>
      </c>
      <c r="D62">
        <v>362.94200000000001</v>
      </c>
      <c r="F62">
        <v>163.845</v>
      </c>
      <c r="I62">
        <v>3</v>
      </c>
      <c r="K62" s="3" t="s">
        <v>85</v>
      </c>
      <c r="L62" s="3"/>
      <c r="M62" s="3" t="s">
        <v>124</v>
      </c>
      <c r="N62" s="3"/>
      <c r="O62" s="3"/>
      <c r="P62" s="3"/>
      <c r="Q62" s="3"/>
      <c r="R62" s="3"/>
      <c r="S62" s="3"/>
      <c r="T62" s="3"/>
      <c r="U62" s="3"/>
      <c r="V62" s="3"/>
      <c r="W62">
        <v>1</v>
      </c>
      <c r="Y62" s="3" t="s">
        <v>85</v>
      </c>
    </row>
    <row r="63" spans="1:25" x14ac:dyDescent="0.3">
      <c r="A63" s="3" t="s">
        <v>85</v>
      </c>
      <c r="B63">
        <v>290.69</v>
      </c>
      <c r="D63">
        <v>463.89</v>
      </c>
      <c r="F63">
        <v>138.50200000000001</v>
      </c>
      <c r="I63">
        <v>3</v>
      </c>
      <c r="K63" s="3" t="s">
        <v>85</v>
      </c>
      <c r="L63" s="3"/>
      <c r="M63" s="3" t="s">
        <v>125</v>
      </c>
      <c r="N63" s="3"/>
      <c r="O63" s="3"/>
      <c r="P63" s="3"/>
      <c r="Q63" s="3"/>
      <c r="R63" s="3"/>
      <c r="S63" s="3"/>
      <c r="T63" s="3"/>
      <c r="U63" s="3"/>
      <c r="V63" s="3"/>
      <c r="W63">
        <v>1</v>
      </c>
      <c r="Y63" s="3" t="s">
        <v>85</v>
      </c>
    </row>
    <row r="64" spans="1:25" x14ac:dyDescent="0.3">
      <c r="A64" s="3" t="s">
        <v>85</v>
      </c>
      <c r="B64">
        <v>179.35</v>
      </c>
      <c r="D64">
        <v>409.964</v>
      </c>
      <c r="F64">
        <v>83.834999999999994</v>
      </c>
      <c r="I64">
        <v>4</v>
      </c>
      <c r="K64" s="3" t="s">
        <v>104</v>
      </c>
      <c r="L64" s="3"/>
      <c r="M64" s="3" t="s">
        <v>127</v>
      </c>
      <c r="N64" s="3"/>
      <c r="O64" s="3"/>
      <c r="P64" s="3"/>
      <c r="Q64" s="3"/>
      <c r="R64" s="3"/>
      <c r="S64" s="3"/>
      <c r="T64" s="3"/>
      <c r="U64" s="3"/>
      <c r="V64" s="3"/>
      <c r="W64">
        <v>1</v>
      </c>
      <c r="Y64" s="3" t="s">
        <v>104</v>
      </c>
    </row>
    <row r="65" spans="1:25" x14ac:dyDescent="0.3">
      <c r="A65" s="3" t="s">
        <v>85</v>
      </c>
      <c r="B65">
        <v>113.02</v>
      </c>
      <c r="D65">
        <v>178.95400000000001</v>
      </c>
      <c r="F65">
        <v>66.552000000000007</v>
      </c>
      <c r="I65">
        <v>5</v>
      </c>
      <c r="K65" s="3" t="s">
        <v>85</v>
      </c>
      <c r="L65" s="3"/>
      <c r="M65" s="3" t="s">
        <v>129</v>
      </c>
      <c r="N65" s="3"/>
      <c r="O65" s="3"/>
      <c r="P65" s="3"/>
      <c r="Q65" s="3"/>
      <c r="R65" s="3"/>
      <c r="S65" s="3"/>
      <c r="T65" s="3"/>
      <c r="U65" s="3"/>
      <c r="V65" s="3"/>
      <c r="W65">
        <v>2</v>
      </c>
      <c r="Y65" s="3" t="s">
        <v>85</v>
      </c>
    </row>
    <row r="66" spans="1:25" x14ac:dyDescent="0.3">
      <c r="A66" s="3" t="s">
        <v>85</v>
      </c>
      <c r="B66">
        <v>326.93099999999998</v>
      </c>
      <c r="D66">
        <v>421.411</v>
      </c>
      <c r="F66">
        <v>116.69499999999999</v>
      </c>
      <c r="I66">
        <v>2</v>
      </c>
      <c r="K66" s="3" t="s">
        <v>85</v>
      </c>
      <c r="L66" s="3"/>
      <c r="M66" s="3" t="s">
        <v>130</v>
      </c>
      <c r="N66" s="3"/>
      <c r="O66" s="3"/>
      <c r="P66" s="3"/>
      <c r="Q66" s="3"/>
      <c r="R66" s="3"/>
      <c r="S66" s="3"/>
      <c r="T66" s="3"/>
      <c r="U66" s="3"/>
      <c r="V66" s="3"/>
      <c r="W66">
        <v>1</v>
      </c>
      <c r="Y66" s="3" t="s">
        <v>85</v>
      </c>
    </row>
    <row r="67" spans="1:25" x14ac:dyDescent="0.3">
      <c r="A67" s="3" t="s">
        <v>85</v>
      </c>
      <c r="B67">
        <v>132.29900000000001</v>
      </c>
      <c r="D67">
        <v>318.37700000000001</v>
      </c>
      <c r="F67">
        <v>60.927999999999997</v>
      </c>
      <c r="I67">
        <v>4</v>
      </c>
      <c r="K67" s="3" t="s">
        <v>85</v>
      </c>
      <c r="L67" s="3"/>
      <c r="M67" s="3" t="s">
        <v>133</v>
      </c>
      <c r="N67" s="3"/>
      <c r="O67" s="3"/>
      <c r="P67" s="3"/>
      <c r="Q67" s="3"/>
      <c r="R67" s="3"/>
      <c r="S67" s="3"/>
      <c r="T67" s="3"/>
      <c r="U67" s="3"/>
      <c r="V67" s="3"/>
      <c r="W67">
        <v>1</v>
      </c>
      <c r="Y67" s="3" t="s">
        <v>85</v>
      </c>
    </row>
    <row r="68" spans="1:25" x14ac:dyDescent="0.3">
      <c r="A68" s="3" t="s">
        <v>85</v>
      </c>
      <c r="B68">
        <v>153.31700000000001</v>
      </c>
      <c r="D68">
        <v>288.13799999999998</v>
      </c>
      <c r="F68">
        <v>101.872</v>
      </c>
      <c r="I68">
        <v>4</v>
      </c>
      <c r="K68" s="3" t="s">
        <v>85</v>
      </c>
      <c r="L68" s="3"/>
      <c r="M68" s="3" t="s">
        <v>135</v>
      </c>
      <c r="N68" s="3"/>
      <c r="O68" s="3"/>
      <c r="P68" s="3"/>
      <c r="Q68" s="3"/>
      <c r="R68" s="3"/>
      <c r="S68" s="3"/>
      <c r="T68" s="3"/>
      <c r="U68" s="3"/>
      <c r="V68" s="3"/>
      <c r="W68">
        <v>2</v>
      </c>
      <c r="Y68" s="3" t="s">
        <v>104</v>
      </c>
    </row>
    <row r="69" spans="1:25" x14ac:dyDescent="0.3">
      <c r="A69" s="3" t="s">
        <v>85</v>
      </c>
      <c r="B69">
        <v>270.18</v>
      </c>
      <c r="D69">
        <v>292.07799999999997</v>
      </c>
      <c r="F69">
        <v>137.52099999999999</v>
      </c>
      <c r="I69">
        <v>2</v>
      </c>
      <c r="K69" s="3" t="s">
        <v>85</v>
      </c>
      <c r="L69" s="3"/>
      <c r="M69" s="3" t="s">
        <v>137</v>
      </c>
      <c r="N69" s="3"/>
      <c r="O69" s="3"/>
      <c r="P69" s="3"/>
      <c r="Q69" s="3"/>
      <c r="R69" s="3"/>
      <c r="S69" s="3"/>
      <c r="T69" s="3"/>
      <c r="U69" s="3"/>
      <c r="V69" s="3"/>
      <c r="W69">
        <v>1</v>
      </c>
      <c r="Y69" s="3" t="s">
        <v>85</v>
      </c>
    </row>
    <row r="70" spans="1:25" x14ac:dyDescent="0.3">
      <c r="A70" s="3" t="s">
        <v>85</v>
      </c>
      <c r="B70">
        <v>540.54200000000003</v>
      </c>
      <c r="D70">
        <v>695.66</v>
      </c>
      <c r="F70">
        <v>253.04599999999999</v>
      </c>
      <c r="I70">
        <v>2</v>
      </c>
      <c r="K70" s="3" t="s">
        <v>85</v>
      </c>
      <c r="L70" s="3"/>
      <c r="M70" s="3" t="s">
        <v>139</v>
      </c>
      <c r="N70" s="3"/>
      <c r="O70" s="3"/>
      <c r="P70" s="3"/>
      <c r="Q70" s="3"/>
      <c r="R70" s="3"/>
      <c r="S70" s="3"/>
      <c r="T70" s="3"/>
      <c r="U70" s="3"/>
      <c r="V70" s="3"/>
      <c r="W70">
        <v>1</v>
      </c>
      <c r="Y70" s="3" t="s">
        <v>85</v>
      </c>
    </row>
    <row r="71" spans="1:25" x14ac:dyDescent="0.3">
      <c r="A71" s="3" t="s">
        <v>85</v>
      </c>
      <c r="B71">
        <v>234.696</v>
      </c>
      <c r="D71">
        <v>233.98400000000001</v>
      </c>
      <c r="F71">
        <v>691.44299999999998</v>
      </c>
      <c r="I71">
        <v>3</v>
      </c>
      <c r="K71" s="3" t="s">
        <v>94</v>
      </c>
      <c r="L71" s="3"/>
      <c r="M71" s="3" t="s">
        <v>143</v>
      </c>
      <c r="N71" s="3"/>
      <c r="O71" s="3"/>
      <c r="P71" s="3"/>
      <c r="Q71" s="3"/>
      <c r="R71" s="3"/>
      <c r="S71" s="3"/>
      <c r="T71" s="3"/>
      <c r="U71" s="3"/>
      <c r="V71" s="3"/>
      <c r="W71">
        <v>1</v>
      </c>
      <c r="Y71" s="3" t="s">
        <v>94</v>
      </c>
    </row>
    <row r="72" spans="1:25" x14ac:dyDescent="0.3">
      <c r="A72" s="3" t="s">
        <v>85</v>
      </c>
      <c r="B72">
        <v>431.685</v>
      </c>
      <c r="D72">
        <v>1232.3230000000001</v>
      </c>
      <c r="F72">
        <v>174.858</v>
      </c>
      <c r="I72">
        <v>2</v>
      </c>
      <c r="K72" s="3" t="s">
        <v>85</v>
      </c>
      <c r="L72" s="3"/>
      <c r="M72" s="3" t="s">
        <v>144</v>
      </c>
      <c r="N72" s="3"/>
      <c r="O72" s="3"/>
      <c r="P72" s="3"/>
      <c r="Q72" s="3"/>
      <c r="R72" s="3"/>
      <c r="S72" s="3"/>
      <c r="T72" s="3"/>
      <c r="U72" s="3"/>
      <c r="V72" s="3"/>
      <c r="W72">
        <v>1</v>
      </c>
      <c r="Y72" s="3" t="s">
        <v>85</v>
      </c>
    </row>
    <row r="73" spans="1:25" x14ac:dyDescent="0.3">
      <c r="A73" s="3" t="s">
        <v>85</v>
      </c>
      <c r="B73">
        <v>783.44399999999996</v>
      </c>
      <c r="D73">
        <v>634.24300000000005</v>
      </c>
      <c r="F73">
        <v>22182.355</v>
      </c>
      <c r="I73">
        <v>3</v>
      </c>
      <c r="K73" s="3" t="s">
        <v>85</v>
      </c>
      <c r="L73" s="3"/>
      <c r="M73" s="3" t="s">
        <v>146</v>
      </c>
      <c r="N73" s="3"/>
      <c r="O73" s="3"/>
      <c r="P73" s="3"/>
      <c r="Q73" s="3"/>
      <c r="R73" s="3"/>
      <c r="S73" s="3"/>
      <c r="T73" s="3"/>
      <c r="U73" s="3"/>
      <c r="V73" s="3"/>
      <c r="W73">
        <v>1</v>
      </c>
      <c r="Y73" s="3" t="s">
        <v>85</v>
      </c>
    </row>
    <row r="74" spans="1:25" x14ac:dyDescent="0.3">
      <c r="A74" s="3" t="s">
        <v>85</v>
      </c>
      <c r="B74">
        <v>565.15499999999997</v>
      </c>
      <c r="D74">
        <v>504.75200000000001</v>
      </c>
      <c r="F74">
        <v>229.69399999999999</v>
      </c>
      <c r="I74">
        <v>2</v>
      </c>
      <c r="K74" s="3" t="s">
        <v>85</v>
      </c>
      <c r="L74" s="3"/>
      <c r="M74" s="3" t="s">
        <v>147</v>
      </c>
      <c r="N74" s="3"/>
      <c r="O74" s="3"/>
      <c r="P74" s="3"/>
      <c r="Q74" s="3"/>
      <c r="R74" s="3"/>
      <c r="S74" s="3"/>
      <c r="T74" s="3"/>
      <c r="U74" s="3"/>
      <c r="V74" s="3"/>
      <c r="W74">
        <v>1</v>
      </c>
      <c r="Y74" s="3" t="s">
        <v>85</v>
      </c>
    </row>
    <row r="75" spans="1:25" x14ac:dyDescent="0.3">
      <c r="A75" s="3" t="s">
        <v>85</v>
      </c>
      <c r="B75">
        <v>179.864</v>
      </c>
      <c r="D75">
        <v>429.28699999999998</v>
      </c>
      <c r="F75">
        <v>185.20500000000001</v>
      </c>
      <c r="I75">
        <v>3</v>
      </c>
      <c r="K75" s="3" t="s">
        <v>85</v>
      </c>
      <c r="L75" s="3"/>
      <c r="M75" s="3" t="s">
        <v>148</v>
      </c>
      <c r="N75" s="3"/>
      <c r="O75" s="3"/>
      <c r="P75" s="3"/>
      <c r="Q75" s="3"/>
      <c r="R75" s="3"/>
      <c r="S75" s="3"/>
      <c r="T75" s="3"/>
      <c r="U75" s="3"/>
      <c r="V75" s="3"/>
      <c r="W75">
        <v>2</v>
      </c>
      <c r="Y75" s="3" t="s">
        <v>85</v>
      </c>
    </row>
    <row r="76" spans="1:25" x14ac:dyDescent="0.3">
      <c r="A76" s="3" t="s">
        <v>85</v>
      </c>
      <c r="B76">
        <v>369.55700000000002</v>
      </c>
      <c r="D76">
        <v>606.36099999999999</v>
      </c>
      <c r="F76" s="3" t="s">
        <v>86</v>
      </c>
      <c r="G76" s="3"/>
      <c r="H76" s="3"/>
      <c r="I76">
        <v>2</v>
      </c>
      <c r="K76" s="3" t="s">
        <v>85</v>
      </c>
      <c r="L76" s="3"/>
      <c r="M76" s="3" t="s">
        <v>95</v>
      </c>
      <c r="N76" s="3"/>
      <c r="O76" s="3"/>
      <c r="P76" s="3"/>
      <c r="Q76" s="3"/>
      <c r="R76" s="3"/>
      <c r="S76" s="3"/>
      <c r="T76" s="3"/>
      <c r="U76" s="3"/>
      <c r="V76" s="3"/>
      <c r="W76" s="3" t="s">
        <v>86</v>
      </c>
      <c r="X76" s="3"/>
      <c r="Y76" s="3" t="s">
        <v>86</v>
      </c>
    </row>
    <row r="77" spans="1:25" x14ac:dyDescent="0.3">
      <c r="A77" s="3" t="s">
        <v>85</v>
      </c>
      <c r="B77">
        <v>562.20699999999999</v>
      </c>
      <c r="I77">
        <v>2</v>
      </c>
      <c r="J77" s="3" t="s">
        <v>94</v>
      </c>
      <c r="K77" s="3" t="s">
        <v>85</v>
      </c>
      <c r="L77" s="3" t="s">
        <v>94</v>
      </c>
    </row>
    <row r="78" spans="1:25" x14ac:dyDescent="0.3">
      <c r="D78">
        <v>217.47800000000001</v>
      </c>
      <c r="M78" s="3" t="s">
        <v>122</v>
      </c>
      <c r="N78" s="3"/>
      <c r="O78" s="3"/>
      <c r="P78" s="3"/>
      <c r="Q78" s="3"/>
    </row>
    <row r="79" spans="1:25" x14ac:dyDescent="0.3">
      <c r="A79" s="3" t="s">
        <v>171</v>
      </c>
      <c r="B79">
        <f>AVERAGE(B56:B77)</f>
        <v>316.05718181818179</v>
      </c>
      <c r="D79">
        <f>AVERAGE(D56:D78)</f>
        <v>468.98754545454557</v>
      </c>
      <c r="F79">
        <f>AVERAGE(F56:F77)</f>
        <v>1272.3068500000002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19F0-A93E-4BDB-B593-6422AFE689BD}">
  <dimension ref="A1:I29"/>
  <sheetViews>
    <sheetView workbookViewId="0">
      <selection activeCell="H27" sqref="H27"/>
    </sheetView>
  </sheetViews>
  <sheetFormatPr defaultRowHeight="14.4" x14ac:dyDescent="0.3"/>
  <cols>
    <col min="1" max="1" width="13.109375" bestFit="1" customWidth="1"/>
  </cols>
  <sheetData>
    <row r="1" spans="2:9" x14ac:dyDescent="0.3">
      <c r="B1" s="2" t="s">
        <v>166</v>
      </c>
      <c r="C1" s="2" t="s">
        <v>157</v>
      </c>
      <c r="D1" s="2" t="s">
        <v>167</v>
      </c>
      <c r="E1" s="2" t="s">
        <v>158</v>
      </c>
      <c r="F1" s="2" t="s">
        <v>169</v>
      </c>
      <c r="G1" s="2" t="s">
        <v>160</v>
      </c>
      <c r="H1" s="2" t="s">
        <v>170</v>
      </c>
      <c r="I1" s="2" t="s">
        <v>161</v>
      </c>
    </row>
    <row r="2" spans="2:9" x14ac:dyDescent="0.3">
      <c r="B2" s="15">
        <v>2</v>
      </c>
      <c r="C2" s="16">
        <v>1</v>
      </c>
      <c r="D2" s="15" t="s">
        <v>85</v>
      </c>
      <c r="E2" s="16" t="s">
        <v>94</v>
      </c>
      <c r="F2" s="5">
        <v>1</v>
      </c>
      <c r="G2" s="16">
        <v>2</v>
      </c>
      <c r="H2" s="15" t="s">
        <v>85</v>
      </c>
      <c r="I2" s="17" t="s">
        <v>104</v>
      </c>
    </row>
    <row r="3" spans="2:9" x14ac:dyDescent="0.3">
      <c r="B3" s="5">
        <v>2</v>
      </c>
      <c r="C3" s="6">
        <v>3</v>
      </c>
      <c r="D3" s="7" t="s">
        <v>85</v>
      </c>
      <c r="E3" s="9" t="s">
        <v>104</v>
      </c>
      <c r="F3" s="6">
        <v>3</v>
      </c>
      <c r="G3" s="6">
        <v>2</v>
      </c>
      <c r="H3" s="9" t="s">
        <v>104</v>
      </c>
      <c r="I3" s="9" t="s">
        <v>104</v>
      </c>
    </row>
    <row r="4" spans="2:9" x14ac:dyDescent="0.3">
      <c r="B4" s="5">
        <v>2</v>
      </c>
      <c r="C4" s="5">
        <v>2</v>
      </c>
      <c r="D4" s="7" t="s">
        <v>85</v>
      </c>
      <c r="E4" s="7" t="s">
        <v>85</v>
      </c>
      <c r="F4" s="6">
        <v>2</v>
      </c>
      <c r="G4" s="5">
        <v>1</v>
      </c>
      <c r="H4" s="7" t="s">
        <v>85</v>
      </c>
      <c r="I4" s="9" t="s">
        <v>104</v>
      </c>
    </row>
    <row r="5" spans="2:9" x14ac:dyDescent="0.3">
      <c r="B5" s="5">
        <v>2</v>
      </c>
      <c r="C5" s="6">
        <v>1</v>
      </c>
      <c r="D5" s="7" t="s">
        <v>85</v>
      </c>
      <c r="E5" s="7" t="s">
        <v>85</v>
      </c>
      <c r="F5" s="5">
        <v>1</v>
      </c>
      <c r="G5" s="6">
        <v>4</v>
      </c>
      <c r="H5" s="9" t="s">
        <v>104</v>
      </c>
      <c r="I5" s="9" t="s">
        <v>104</v>
      </c>
    </row>
    <row r="6" spans="2:9" x14ac:dyDescent="0.3">
      <c r="B6" s="5">
        <v>2</v>
      </c>
      <c r="C6" s="6">
        <v>7</v>
      </c>
      <c r="D6" s="8" t="s">
        <v>94</v>
      </c>
      <c r="E6" s="7" t="s">
        <v>85</v>
      </c>
      <c r="F6" s="5">
        <v>1</v>
      </c>
      <c r="G6" s="6">
        <v>2</v>
      </c>
      <c r="H6" s="7" t="s">
        <v>85</v>
      </c>
      <c r="I6" s="7" t="s">
        <v>85</v>
      </c>
    </row>
    <row r="7" spans="2:9" x14ac:dyDescent="0.3">
      <c r="B7" s="5">
        <v>2</v>
      </c>
      <c r="C7" s="6">
        <v>6</v>
      </c>
      <c r="D7" s="7" t="s">
        <v>85</v>
      </c>
      <c r="E7" s="7" t="s">
        <v>85</v>
      </c>
      <c r="F7" s="5">
        <v>1</v>
      </c>
      <c r="G7" s="6">
        <v>2</v>
      </c>
      <c r="H7" s="8" t="s">
        <v>94</v>
      </c>
      <c r="I7" s="7" t="s">
        <v>85</v>
      </c>
    </row>
    <row r="8" spans="2:9" x14ac:dyDescent="0.3">
      <c r="B8" s="5">
        <v>2</v>
      </c>
      <c r="C8" s="6">
        <v>3</v>
      </c>
      <c r="D8" s="7" t="s">
        <v>85</v>
      </c>
      <c r="E8" s="7" t="s">
        <v>85</v>
      </c>
      <c r="F8" s="6">
        <v>2</v>
      </c>
      <c r="G8" s="5">
        <v>1</v>
      </c>
      <c r="H8" s="8" t="s">
        <v>94</v>
      </c>
      <c r="I8" s="7" t="s">
        <v>85</v>
      </c>
    </row>
    <row r="9" spans="2:9" x14ac:dyDescent="0.3">
      <c r="B9" s="5">
        <v>2</v>
      </c>
      <c r="C9" s="6">
        <v>3</v>
      </c>
      <c r="D9" s="7" t="s">
        <v>85</v>
      </c>
      <c r="E9" s="7" t="s">
        <v>85</v>
      </c>
      <c r="F9" s="6">
        <v>3</v>
      </c>
      <c r="G9" s="5">
        <v>1</v>
      </c>
      <c r="H9" s="8" t="s">
        <v>94</v>
      </c>
      <c r="I9" s="7" t="s">
        <v>85</v>
      </c>
    </row>
    <row r="10" spans="2:9" x14ac:dyDescent="0.3">
      <c r="B10" s="5">
        <v>2</v>
      </c>
      <c r="C10" s="6">
        <v>4</v>
      </c>
      <c r="D10" s="9" t="s">
        <v>104</v>
      </c>
      <c r="E10" s="9" t="s">
        <v>104</v>
      </c>
      <c r="F10" s="6">
        <v>2</v>
      </c>
      <c r="G10" s="5">
        <v>1</v>
      </c>
      <c r="H10" s="7" t="s">
        <v>85</v>
      </c>
      <c r="I10" s="9" t="s">
        <v>104</v>
      </c>
    </row>
    <row r="11" spans="2:9" x14ac:dyDescent="0.3">
      <c r="B11" s="5">
        <v>2</v>
      </c>
      <c r="C11" s="6">
        <v>5</v>
      </c>
      <c r="D11" s="7" t="s">
        <v>85</v>
      </c>
      <c r="E11" s="7" t="s">
        <v>85</v>
      </c>
      <c r="F11" s="5">
        <v>1</v>
      </c>
      <c r="G11" s="6">
        <v>2</v>
      </c>
      <c r="H11" s="7" t="s">
        <v>85</v>
      </c>
      <c r="I11" s="7" t="s">
        <v>85</v>
      </c>
    </row>
    <row r="12" spans="2:9" x14ac:dyDescent="0.3">
      <c r="B12" s="5">
        <v>2</v>
      </c>
      <c r="C12" s="5">
        <v>2</v>
      </c>
      <c r="D12" s="7" t="s">
        <v>85</v>
      </c>
      <c r="E12" s="7" t="s">
        <v>85</v>
      </c>
      <c r="F12" s="5">
        <v>1</v>
      </c>
      <c r="G12" s="5">
        <v>1</v>
      </c>
      <c r="H12" s="7" t="s">
        <v>85</v>
      </c>
      <c r="I12" s="7" t="s">
        <v>85</v>
      </c>
    </row>
    <row r="13" spans="2:9" x14ac:dyDescent="0.3">
      <c r="B13" s="5">
        <v>2</v>
      </c>
      <c r="C13" s="6">
        <v>4</v>
      </c>
      <c r="D13" s="7" t="s">
        <v>85</v>
      </c>
      <c r="E13" s="7" t="s">
        <v>85</v>
      </c>
      <c r="F13" s="5">
        <v>1</v>
      </c>
      <c r="G13" s="5">
        <v>1</v>
      </c>
      <c r="H13" s="7" t="s">
        <v>85</v>
      </c>
      <c r="I13" s="7" t="s">
        <v>85</v>
      </c>
    </row>
    <row r="14" spans="2:9" x14ac:dyDescent="0.3">
      <c r="B14" s="5">
        <v>2</v>
      </c>
      <c r="C14" s="6">
        <v>4</v>
      </c>
      <c r="D14" s="7" t="s">
        <v>85</v>
      </c>
      <c r="E14" s="7" t="s">
        <v>85</v>
      </c>
      <c r="F14" s="6">
        <v>2</v>
      </c>
      <c r="G14" s="6">
        <v>2</v>
      </c>
      <c r="H14" s="7" t="s">
        <v>85</v>
      </c>
      <c r="I14" s="9" t="s">
        <v>104</v>
      </c>
    </row>
    <row r="15" spans="2:9" x14ac:dyDescent="0.3">
      <c r="B15" s="5">
        <v>2</v>
      </c>
      <c r="C15" s="5">
        <v>2</v>
      </c>
      <c r="D15" s="7" t="s">
        <v>85</v>
      </c>
      <c r="E15" s="7" t="s">
        <v>85</v>
      </c>
      <c r="F15" s="5">
        <v>1</v>
      </c>
      <c r="G15" s="5">
        <v>1</v>
      </c>
      <c r="H15" s="7" t="s">
        <v>85</v>
      </c>
      <c r="I15" s="7" t="s">
        <v>85</v>
      </c>
    </row>
    <row r="16" spans="2:9" x14ac:dyDescent="0.3">
      <c r="B16" s="5">
        <v>2</v>
      </c>
      <c r="C16" s="5">
        <v>2</v>
      </c>
      <c r="D16" s="7" t="s">
        <v>85</v>
      </c>
      <c r="E16" s="7" t="s">
        <v>85</v>
      </c>
      <c r="F16" s="5">
        <v>1</v>
      </c>
      <c r="G16" s="5">
        <v>1</v>
      </c>
      <c r="H16" s="7" t="s">
        <v>85</v>
      </c>
      <c r="I16" s="7" t="s">
        <v>85</v>
      </c>
    </row>
    <row r="17" spans="1:9" x14ac:dyDescent="0.3">
      <c r="B17" s="5">
        <v>2</v>
      </c>
      <c r="C17" s="6">
        <v>3</v>
      </c>
      <c r="D17" s="7" t="s">
        <v>85</v>
      </c>
      <c r="E17" s="8" t="s">
        <v>94</v>
      </c>
      <c r="F17" s="5">
        <v>1</v>
      </c>
      <c r="G17" s="5">
        <v>1</v>
      </c>
      <c r="H17" s="9" t="s">
        <v>104</v>
      </c>
      <c r="I17" s="8" t="s">
        <v>94</v>
      </c>
    </row>
    <row r="18" spans="1:9" x14ac:dyDescent="0.3">
      <c r="B18" s="5">
        <v>2</v>
      </c>
      <c r="C18" s="5">
        <v>2</v>
      </c>
      <c r="D18" s="7" t="s">
        <v>85</v>
      </c>
      <c r="E18" s="7" t="s">
        <v>85</v>
      </c>
      <c r="F18" s="5">
        <v>1</v>
      </c>
      <c r="G18" s="5">
        <v>1</v>
      </c>
      <c r="H18" s="7" t="s">
        <v>85</v>
      </c>
      <c r="I18" s="7" t="s">
        <v>85</v>
      </c>
    </row>
    <row r="19" spans="1:9" x14ac:dyDescent="0.3">
      <c r="B19" s="5">
        <v>2</v>
      </c>
      <c r="C19" s="6">
        <v>3</v>
      </c>
      <c r="D19" s="7" t="s">
        <v>85</v>
      </c>
      <c r="E19" s="7" t="s">
        <v>85</v>
      </c>
      <c r="F19" s="5">
        <v>1</v>
      </c>
      <c r="G19" s="5">
        <v>1</v>
      </c>
      <c r="H19" s="9" t="s">
        <v>104</v>
      </c>
      <c r="I19" s="7" t="s">
        <v>85</v>
      </c>
    </row>
    <row r="20" spans="1:9" x14ac:dyDescent="0.3">
      <c r="C20" s="5">
        <v>2</v>
      </c>
      <c r="D20" s="3"/>
      <c r="E20" s="7" t="s">
        <v>85</v>
      </c>
      <c r="F20" s="5">
        <v>1</v>
      </c>
      <c r="G20" s="5">
        <v>1</v>
      </c>
      <c r="H20" s="7" t="s">
        <v>85</v>
      </c>
      <c r="I20" s="7" t="s">
        <v>85</v>
      </c>
    </row>
    <row r="21" spans="1:9" x14ac:dyDescent="0.3">
      <c r="C21" s="6">
        <v>3</v>
      </c>
      <c r="D21" s="3"/>
      <c r="E21" s="7" t="s">
        <v>85</v>
      </c>
      <c r="G21" s="6">
        <v>2</v>
      </c>
      <c r="H21" s="3"/>
      <c r="I21" s="7" t="s">
        <v>85</v>
      </c>
    </row>
    <row r="22" spans="1:9" x14ac:dyDescent="0.3">
      <c r="C22" s="5">
        <v>2</v>
      </c>
      <c r="D22" s="3"/>
      <c r="E22" s="7" t="s">
        <v>85</v>
      </c>
    </row>
    <row r="23" spans="1:9" x14ac:dyDescent="0.3">
      <c r="C23" s="5">
        <v>2</v>
      </c>
      <c r="E23" s="7" t="s">
        <v>85</v>
      </c>
    </row>
    <row r="24" spans="1:9" x14ac:dyDescent="0.3">
      <c r="A24" t="s">
        <v>212</v>
      </c>
      <c r="B24">
        <f>COUNTIF(B2:B19,2)</f>
        <v>18</v>
      </c>
      <c r="C24">
        <f>COUNTIF(C2:C23,2)</f>
        <v>8</v>
      </c>
      <c r="D24">
        <f>COUNTIF(D2:D19,"Yes")</f>
        <v>16</v>
      </c>
      <c r="E24">
        <f>COUNTIF(E2:E19,"Yes")</f>
        <v>14</v>
      </c>
      <c r="F24">
        <f>COUNTIF(F2:F21, 1)</f>
        <v>13</v>
      </c>
      <c r="G24">
        <f>COUNTIF(G2:G21, 1)</f>
        <v>12</v>
      </c>
      <c r="H24">
        <f>COUNTIF(H2:H21, "Yes")</f>
        <v>12</v>
      </c>
      <c r="I24">
        <f>COUNTIF(I2:I21, "Yes")</f>
        <v>13</v>
      </c>
    </row>
    <row r="25" spans="1:9" x14ac:dyDescent="0.3">
      <c r="A25" t="s">
        <v>213</v>
      </c>
      <c r="B25">
        <f>COUNTIF(B2:B19,NOT(2))</f>
        <v>0</v>
      </c>
      <c r="C25">
        <f>COUNTA(C2:C23)-COUNTIF(C2:C23, 2)</f>
        <v>14</v>
      </c>
      <c r="D25">
        <f>COUNTIF(D2:D23, "No")</f>
        <v>1</v>
      </c>
      <c r="E25">
        <f>COUNTIF(E2:E23, "No")</f>
        <v>2</v>
      </c>
      <c r="F25">
        <f>COUNTA(F2:F21)-COUNTIF(F2:F21, 1)</f>
        <v>6</v>
      </c>
      <c r="G25">
        <f>COUNTA(G2:G21)-COUNTIF(G2:G21, 1)</f>
        <v>8</v>
      </c>
      <c r="H25">
        <f>COUNTIF(H2:H21, "no")</f>
        <v>3</v>
      </c>
      <c r="I25">
        <f>COUNTIF(I2:I21, "no")</f>
        <v>1</v>
      </c>
    </row>
    <row r="26" spans="1:9" x14ac:dyDescent="0.3">
      <c r="A26" t="s">
        <v>214</v>
      </c>
      <c r="D26">
        <f>COUNTIF(D2:D23, "Unsure")</f>
        <v>1</v>
      </c>
      <c r="E26">
        <f>COUNTIF(E2:E23, "Unsure")</f>
        <v>2</v>
      </c>
      <c r="H26">
        <f>COUNTIF(H2:H21, "unsure")</f>
        <v>4</v>
      </c>
      <c r="I26">
        <f>COUNTIF(I2:I21, "unsure")</f>
        <v>6</v>
      </c>
    </row>
    <row r="27" spans="1:9" x14ac:dyDescent="0.3">
      <c r="H27">
        <f>H24/COUNTA(H2:H21)</f>
        <v>0.63157894736842102</v>
      </c>
      <c r="I27">
        <f>I24/COUNTA(I2:I21)</f>
        <v>0.65</v>
      </c>
    </row>
    <row r="28" spans="1:9" x14ac:dyDescent="0.3">
      <c r="H28">
        <f>H25/COUNTA(H2:H21)</f>
        <v>0.15789473684210525</v>
      </c>
      <c r="I28">
        <f>I25/COUNTA(I2:I21)</f>
        <v>0.05</v>
      </c>
    </row>
    <row r="29" spans="1:9" x14ac:dyDescent="0.3">
      <c r="H29">
        <f>H26/COUNTA(H2:H21)</f>
        <v>0.21052631578947367</v>
      </c>
      <c r="I29">
        <f>I26/COUNTA(I2:I21)</f>
        <v>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C9870-E00E-4462-8612-ECA3EDED4964}">
  <dimension ref="A1:J32"/>
  <sheetViews>
    <sheetView workbookViewId="0">
      <selection activeCell="I23" sqref="I23"/>
    </sheetView>
  </sheetViews>
  <sheetFormatPr defaultRowHeight="14.4" x14ac:dyDescent="0.3"/>
  <cols>
    <col min="1" max="1" width="38.33203125" bestFit="1" customWidth="1"/>
    <col min="2" max="2" width="17.6640625" bestFit="1" customWidth="1"/>
    <col min="3" max="3" width="14.6640625" bestFit="1" customWidth="1"/>
    <col min="4" max="4" width="13.44140625" bestFit="1" customWidth="1"/>
    <col min="5" max="5" width="17.6640625" bestFit="1" customWidth="1"/>
    <col min="6" max="6" width="14.6640625" bestFit="1" customWidth="1"/>
    <col min="7" max="7" width="13.88671875" bestFit="1" customWidth="1"/>
  </cols>
  <sheetData>
    <row r="1" spans="2:10" x14ac:dyDescent="0.3">
      <c r="B1" s="18" t="s">
        <v>218</v>
      </c>
      <c r="C1" s="18"/>
      <c r="D1" s="18"/>
      <c r="E1" s="18" t="s">
        <v>219</v>
      </c>
      <c r="F1" s="18"/>
      <c r="G1" s="18"/>
    </row>
    <row r="2" spans="2:10" x14ac:dyDescent="0.3">
      <c r="B2" s="2" t="s">
        <v>190</v>
      </c>
      <c r="C2" s="2" t="s">
        <v>191</v>
      </c>
      <c r="D2" s="2" t="s">
        <v>192</v>
      </c>
      <c r="E2" s="2" t="s">
        <v>190</v>
      </c>
      <c r="F2" s="2" t="s">
        <v>191</v>
      </c>
      <c r="G2" s="2" t="s">
        <v>193</v>
      </c>
    </row>
    <row r="3" spans="2:10" x14ac:dyDescent="0.3">
      <c r="B3" s="10">
        <v>1</v>
      </c>
      <c r="C3" s="10">
        <v>3</v>
      </c>
      <c r="D3" s="10">
        <v>0</v>
      </c>
      <c r="E3" s="10">
        <v>0</v>
      </c>
      <c r="F3" s="10">
        <v>0</v>
      </c>
      <c r="G3" s="10">
        <v>1</v>
      </c>
      <c r="I3" s="10">
        <v>1</v>
      </c>
      <c r="J3" s="10">
        <v>1</v>
      </c>
    </row>
    <row r="4" spans="2:10" x14ac:dyDescent="0.3">
      <c r="B4">
        <v>0</v>
      </c>
      <c r="C4">
        <v>0</v>
      </c>
      <c r="D4">
        <v>0</v>
      </c>
      <c r="E4">
        <v>6</v>
      </c>
      <c r="F4">
        <v>0</v>
      </c>
      <c r="G4">
        <v>1</v>
      </c>
      <c r="I4">
        <v>0</v>
      </c>
      <c r="J4">
        <v>1</v>
      </c>
    </row>
    <row r="5" spans="2:10" x14ac:dyDescent="0.3">
      <c r="B5">
        <v>6</v>
      </c>
      <c r="C5">
        <v>0</v>
      </c>
      <c r="D5">
        <v>1</v>
      </c>
      <c r="E5">
        <v>6</v>
      </c>
      <c r="F5">
        <v>0</v>
      </c>
      <c r="G5">
        <v>1</v>
      </c>
      <c r="I5">
        <v>1</v>
      </c>
      <c r="J5">
        <v>1</v>
      </c>
    </row>
    <row r="6" spans="2:10" x14ac:dyDescent="0.3">
      <c r="B6">
        <v>0</v>
      </c>
      <c r="C6">
        <v>3</v>
      </c>
      <c r="D6">
        <v>0</v>
      </c>
      <c r="E6">
        <v>6</v>
      </c>
      <c r="F6">
        <v>0</v>
      </c>
      <c r="G6">
        <v>1</v>
      </c>
      <c r="I6">
        <v>0</v>
      </c>
      <c r="J6">
        <v>1</v>
      </c>
    </row>
    <row r="7" spans="2:10" x14ac:dyDescent="0.3">
      <c r="B7">
        <v>0</v>
      </c>
      <c r="C7">
        <v>0</v>
      </c>
      <c r="D7">
        <v>0</v>
      </c>
      <c r="E7">
        <v>6</v>
      </c>
      <c r="F7">
        <v>0</v>
      </c>
      <c r="G7">
        <v>1</v>
      </c>
      <c r="I7">
        <v>1</v>
      </c>
      <c r="J7">
        <v>1</v>
      </c>
    </row>
    <row r="8" spans="2:10" x14ac:dyDescent="0.3">
      <c r="B8">
        <v>0</v>
      </c>
      <c r="C8">
        <v>0</v>
      </c>
      <c r="D8">
        <v>0</v>
      </c>
      <c r="E8">
        <v>6</v>
      </c>
      <c r="F8">
        <v>0</v>
      </c>
      <c r="G8">
        <v>1</v>
      </c>
      <c r="I8">
        <v>0</v>
      </c>
      <c r="J8">
        <v>1</v>
      </c>
    </row>
    <row r="9" spans="2:10" x14ac:dyDescent="0.3">
      <c r="B9">
        <v>0</v>
      </c>
      <c r="C9">
        <v>0</v>
      </c>
      <c r="D9">
        <v>1</v>
      </c>
      <c r="E9">
        <v>0</v>
      </c>
      <c r="F9">
        <v>0</v>
      </c>
      <c r="G9">
        <v>0</v>
      </c>
      <c r="I9">
        <v>0</v>
      </c>
      <c r="J9">
        <v>0</v>
      </c>
    </row>
    <row r="10" spans="2:10" x14ac:dyDescent="0.3">
      <c r="B10">
        <v>0</v>
      </c>
      <c r="C10">
        <v>0</v>
      </c>
      <c r="D10">
        <v>0</v>
      </c>
      <c r="E10">
        <v>6</v>
      </c>
      <c r="F10">
        <v>0</v>
      </c>
      <c r="G10">
        <v>1</v>
      </c>
      <c r="I10">
        <v>1</v>
      </c>
      <c r="J10">
        <v>1</v>
      </c>
    </row>
    <row r="11" spans="2:10" x14ac:dyDescent="0.3">
      <c r="B11">
        <v>0</v>
      </c>
      <c r="C11">
        <v>0</v>
      </c>
      <c r="D11">
        <v>0</v>
      </c>
      <c r="E11">
        <v>4</v>
      </c>
      <c r="F11">
        <v>0</v>
      </c>
      <c r="G11">
        <v>0</v>
      </c>
      <c r="I11">
        <v>0</v>
      </c>
      <c r="J11">
        <v>1</v>
      </c>
    </row>
    <row r="12" spans="2:10" x14ac:dyDescent="0.3">
      <c r="B12">
        <v>0</v>
      </c>
      <c r="C12">
        <v>0</v>
      </c>
      <c r="D12">
        <v>0</v>
      </c>
      <c r="E12">
        <v>0</v>
      </c>
      <c r="F12">
        <v>0</v>
      </c>
      <c r="G12">
        <v>0</v>
      </c>
      <c r="I12">
        <v>0</v>
      </c>
      <c r="J12">
        <v>0</v>
      </c>
    </row>
    <row r="13" spans="2:10" x14ac:dyDescent="0.3">
      <c r="B13">
        <v>0</v>
      </c>
      <c r="C13">
        <v>0</v>
      </c>
      <c r="D13">
        <v>0</v>
      </c>
      <c r="E13" s="14">
        <v>0</v>
      </c>
      <c r="F13" s="14">
        <v>0</v>
      </c>
      <c r="G13" s="14">
        <v>0</v>
      </c>
      <c r="I13">
        <v>0</v>
      </c>
      <c r="J13">
        <v>0</v>
      </c>
    </row>
    <row r="14" spans="2:10" x14ac:dyDescent="0.3">
      <c r="B14">
        <v>0</v>
      </c>
      <c r="C14">
        <v>0</v>
      </c>
      <c r="D14">
        <v>0</v>
      </c>
      <c r="E14">
        <v>1</v>
      </c>
      <c r="F14">
        <v>0</v>
      </c>
      <c r="G14">
        <v>0</v>
      </c>
      <c r="I14">
        <v>0</v>
      </c>
      <c r="J14">
        <v>1</v>
      </c>
    </row>
    <row r="15" spans="2:10" x14ac:dyDescent="0.3">
      <c r="B15">
        <v>0</v>
      </c>
      <c r="C15">
        <v>0</v>
      </c>
      <c r="D15">
        <v>0</v>
      </c>
      <c r="E15">
        <v>6</v>
      </c>
      <c r="F15">
        <v>0</v>
      </c>
      <c r="G15">
        <v>1</v>
      </c>
      <c r="I15">
        <v>0</v>
      </c>
      <c r="J15">
        <v>1</v>
      </c>
    </row>
    <row r="16" spans="2:10" x14ac:dyDescent="0.3">
      <c r="B16">
        <v>0</v>
      </c>
      <c r="C16">
        <v>0</v>
      </c>
      <c r="D16">
        <v>0</v>
      </c>
      <c r="E16">
        <v>6</v>
      </c>
      <c r="F16">
        <v>0</v>
      </c>
      <c r="G16">
        <v>1</v>
      </c>
      <c r="I16">
        <v>0</v>
      </c>
      <c r="J16">
        <v>1</v>
      </c>
    </row>
    <row r="17" spans="1:10" x14ac:dyDescent="0.3">
      <c r="B17">
        <v>0</v>
      </c>
      <c r="C17">
        <v>0</v>
      </c>
      <c r="D17">
        <v>0</v>
      </c>
      <c r="E17">
        <v>0</v>
      </c>
      <c r="F17">
        <v>0</v>
      </c>
      <c r="G17">
        <v>0</v>
      </c>
      <c r="I17">
        <v>0</v>
      </c>
      <c r="J17">
        <v>0</v>
      </c>
    </row>
    <row r="18" spans="1:10" x14ac:dyDescent="0.3">
      <c r="B18">
        <v>0</v>
      </c>
      <c r="C18">
        <v>0</v>
      </c>
      <c r="D18">
        <v>1</v>
      </c>
      <c r="E18">
        <v>6</v>
      </c>
      <c r="F18">
        <v>0</v>
      </c>
      <c r="G18">
        <v>1</v>
      </c>
      <c r="I18">
        <v>1</v>
      </c>
      <c r="J18">
        <v>1</v>
      </c>
    </row>
    <row r="19" spans="1:10" x14ac:dyDescent="0.3">
      <c r="B19">
        <v>0</v>
      </c>
      <c r="C19">
        <v>0</v>
      </c>
      <c r="D19">
        <v>0</v>
      </c>
      <c r="E19">
        <v>6</v>
      </c>
      <c r="F19">
        <v>0</v>
      </c>
      <c r="G19">
        <v>1</v>
      </c>
      <c r="I19">
        <v>0</v>
      </c>
      <c r="J19">
        <v>1</v>
      </c>
    </row>
    <row r="20" spans="1:10" x14ac:dyDescent="0.3">
      <c r="B20">
        <v>0</v>
      </c>
      <c r="C20">
        <v>0</v>
      </c>
      <c r="D20">
        <v>0</v>
      </c>
      <c r="E20" s="14">
        <v>6</v>
      </c>
      <c r="F20" s="14">
        <v>0</v>
      </c>
      <c r="G20" s="14">
        <v>1</v>
      </c>
      <c r="I20">
        <v>0</v>
      </c>
      <c r="J20">
        <v>1</v>
      </c>
    </row>
    <row r="21" spans="1:10" x14ac:dyDescent="0.3">
      <c r="E21">
        <v>0</v>
      </c>
      <c r="F21">
        <v>0</v>
      </c>
      <c r="G21">
        <v>0</v>
      </c>
      <c r="I21">
        <f>SUM(I3:I20)</f>
        <v>5</v>
      </c>
      <c r="J21">
        <v>0</v>
      </c>
    </row>
    <row r="22" spans="1:10" x14ac:dyDescent="0.3">
      <c r="E22">
        <v>6</v>
      </c>
      <c r="F22">
        <v>0</v>
      </c>
      <c r="G22">
        <v>1</v>
      </c>
      <c r="I22">
        <f>5/COUNT(I3:I20)</f>
        <v>0.27777777777777779</v>
      </c>
      <c r="J22">
        <v>1</v>
      </c>
    </row>
    <row r="23" spans="1:10" x14ac:dyDescent="0.3">
      <c r="E23">
        <v>0</v>
      </c>
      <c r="F23">
        <v>0</v>
      </c>
      <c r="G23">
        <v>0</v>
      </c>
      <c r="J23">
        <v>0</v>
      </c>
    </row>
    <row r="24" spans="1:10" x14ac:dyDescent="0.3">
      <c r="E24">
        <v>0</v>
      </c>
      <c r="F24">
        <v>0</v>
      </c>
      <c r="G24">
        <v>0</v>
      </c>
      <c r="J24">
        <v>0</v>
      </c>
    </row>
    <row r="25" spans="1:10" x14ac:dyDescent="0.3">
      <c r="B25" s="18" t="s">
        <v>218</v>
      </c>
      <c r="C25" s="18"/>
      <c r="D25" s="18"/>
      <c r="E25" s="18" t="s">
        <v>219</v>
      </c>
      <c r="F25" s="18"/>
      <c r="G25" s="18"/>
      <c r="J25">
        <f>SUM(J3:J24)/COUNT(J3:J24)</f>
        <v>0.68181818181818177</v>
      </c>
    </row>
    <row r="26" spans="1:10" x14ac:dyDescent="0.3">
      <c r="B26" s="2" t="s">
        <v>190</v>
      </c>
      <c r="C26" s="2" t="s">
        <v>191</v>
      </c>
      <c r="D26" s="2" t="s">
        <v>192</v>
      </c>
      <c r="E26" s="2" t="s">
        <v>190</v>
      </c>
      <c r="F26" s="2" t="s">
        <v>191</v>
      </c>
      <c r="G26" s="2" t="s">
        <v>193</v>
      </c>
    </row>
    <row r="27" spans="1:10" x14ac:dyDescent="0.3">
      <c r="A27" t="s">
        <v>216</v>
      </c>
      <c r="B27">
        <f t="shared" ref="B27:G27" si="0">SUM(B3:B24)</f>
        <v>7</v>
      </c>
      <c r="C27">
        <f t="shared" si="0"/>
        <v>6</v>
      </c>
      <c r="D27">
        <f t="shared" si="0"/>
        <v>3</v>
      </c>
      <c r="E27">
        <f t="shared" si="0"/>
        <v>77</v>
      </c>
      <c r="F27">
        <f t="shared" si="0"/>
        <v>0</v>
      </c>
      <c r="G27">
        <f t="shared" si="0"/>
        <v>13</v>
      </c>
    </row>
    <row r="28" spans="1:10" x14ac:dyDescent="0.3">
      <c r="A28" t="s">
        <v>217</v>
      </c>
      <c r="B28">
        <f t="shared" ref="B28:G28" si="1">COUNTA(B3:B27)-COUNTIF(B3:B27, 0)</f>
        <v>5</v>
      </c>
      <c r="C28">
        <f t="shared" si="1"/>
        <v>4</v>
      </c>
      <c r="D28">
        <f t="shared" si="1"/>
        <v>5</v>
      </c>
      <c r="E28">
        <f t="shared" si="1"/>
        <v>17</v>
      </c>
      <c r="F28">
        <f t="shared" si="1"/>
        <v>1</v>
      </c>
      <c r="G28">
        <f t="shared" si="1"/>
        <v>15</v>
      </c>
    </row>
    <row r="29" spans="1:10" x14ac:dyDescent="0.3">
      <c r="B29">
        <f>B28/COUNTA(B3:B24)</f>
        <v>0.27777777777777779</v>
      </c>
      <c r="C29">
        <f t="shared" ref="C29:G29" si="2">C28/COUNTA(C3:C24)</f>
        <v>0.22222222222222221</v>
      </c>
      <c r="D29">
        <f t="shared" si="2"/>
        <v>0.27777777777777779</v>
      </c>
      <c r="E29">
        <f t="shared" si="2"/>
        <v>0.77272727272727271</v>
      </c>
      <c r="F29">
        <f t="shared" si="2"/>
        <v>4.5454545454545456E-2</v>
      </c>
      <c r="G29">
        <f t="shared" si="2"/>
        <v>0.68181818181818177</v>
      </c>
    </row>
    <row r="30" spans="1:10" x14ac:dyDescent="0.3">
      <c r="D30">
        <f>SUM(B27:D27)</f>
        <v>16</v>
      </c>
      <c r="G30">
        <f>SUM(E27:G27)</f>
        <v>90</v>
      </c>
    </row>
    <row r="31" spans="1:10" x14ac:dyDescent="0.3">
      <c r="D31">
        <f>SUM(B28:D28)</f>
        <v>14</v>
      </c>
      <c r="G31">
        <f>SUM(E28:G28)</f>
        <v>33</v>
      </c>
    </row>
    <row r="32" spans="1:10" x14ac:dyDescent="0.3">
      <c r="B32">
        <f>B29*100</f>
        <v>27.777777777777779</v>
      </c>
      <c r="C32">
        <f t="shared" ref="C32:G32" si="3">C29*100</f>
        <v>22.222222222222221</v>
      </c>
      <c r="D32">
        <f t="shared" si="3"/>
        <v>27.777777777777779</v>
      </c>
      <c r="E32">
        <f t="shared" si="3"/>
        <v>77.272727272727266</v>
      </c>
      <c r="F32">
        <f t="shared" si="3"/>
        <v>4.5454545454545459</v>
      </c>
      <c r="G32">
        <f t="shared" si="3"/>
        <v>68.181818181818173</v>
      </c>
    </row>
  </sheetData>
  <mergeCells count="4">
    <mergeCell ref="B1:D1"/>
    <mergeCell ref="E1:G1"/>
    <mergeCell ref="B25:D25"/>
    <mergeCell ref="E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64DF-E11C-4B9D-9CA2-096B288F3E3C}">
  <dimension ref="A1:Q23"/>
  <sheetViews>
    <sheetView topLeftCell="H1" workbookViewId="0">
      <selection activeCell="A19" sqref="A19"/>
    </sheetView>
  </sheetViews>
  <sheetFormatPr defaultRowHeight="14.4" x14ac:dyDescent="0.3"/>
  <cols>
    <col min="1" max="1" width="15.44140625" bestFit="1" customWidth="1"/>
    <col min="2" max="4" width="20.109375" customWidth="1"/>
    <col min="5" max="5" width="15.33203125" bestFit="1" customWidth="1"/>
    <col min="6" max="6" width="15.33203125" customWidth="1"/>
    <col min="7" max="7" width="15.44140625" bestFit="1" customWidth="1"/>
    <col min="8" max="8" width="15.44140625" customWidth="1"/>
    <col min="9" max="9" width="15.33203125" bestFit="1" customWidth="1"/>
    <col min="10" max="10" width="15.33203125" customWidth="1"/>
    <col min="11" max="11" width="15.44140625" bestFit="1" customWidth="1"/>
    <col min="12" max="12" width="15.44140625" customWidth="1"/>
    <col min="13" max="13" width="15.33203125" bestFit="1" customWidth="1"/>
    <col min="14" max="14" width="12" bestFit="1" customWidth="1"/>
    <col min="15" max="15" width="17.6640625" bestFit="1" customWidth="1"/>
    <col min="17" max="17" width="31.44140625" bestFit="1" customWidth="1"/>
  </cols>
  <sheetData>
    <row r="1" spans="1:17" x14ac:dyDescent="0.3">
      <c r="A1" s="2" t="s">
        <v>163</v>
      </c>
      <c r="B1" s="2" t="s">
        <v>215</v>
      </c>
      <c r="C1" s="2" t="s">
        <v>211</v>
      </c>
      <c r="D1" s="2"/>
      <c r="E1" s="2" t="s">
        <v>154</v>
      </c>
      <c r="F1" s="2"/>
      <c r="G1" s="2" t="s">
        <v>164</v>
      </c>
      <c r="H1" s="2" t="s">
        <v>207</v>
      </c>
      <c r="I1" s="2" t="s">
        <v>155</v>
      </c>
      <c r="J1" s="2" t="s">
        <v>208</v>
      </c>
      <c r="K1" s="2" t="s">
        <v>165</v>
      </c>
      <c r="L1" s="2" t="s">
        <v>209</v>
      </c>
      <c r="M1" s="2" t="s">
        <v>156</v>
      </c>
      <c r="N1" s="2" t="s">
        <v>210</v>
      </c>
      <c r="O1" s="2" t="s">
        <v>194</v>
      </c>
    </row>
    <row r="2" spans="1:17" x14ac:dyDescent="0.3">
      <c r="A2">
        <v>10.071</v>
      </c>
      <c r="B2" s="10">
        <f t="shared" ref="B2:B9" si="0">_xlfn.NORM.DIST(A2, $P$2, $P$3, FALSE)</f>
        <v>8.7154149698160928E-4</v>
      </c>
      <c r="C2" s="10">
        <f t="shared" ref="C2:C19" si="1">LOG10(A2)</f>
        <v>1.003072595967675</v>
      </c>
      <c r="D2" s="10"/>
      <c r="E2">
        <v>9.2059999999999995</v>
      </c>
      <c r="F2" s="10">
        <f t="shared" ref="F2:F23" si="2">_xlfn.NORM.DIST(E2, $P$4, $P$5, FALSE)</f>
        <v>5.2467854274825486E-4</v>
      </c>
      <c r="G2">
        <v>108.996</v>
      </c>
      <c r="H2" s="10">
        <f>_xlfn.NORM.DIST(G2, $P$6, $P$7, FALSE)</f>
        <v>8.232578759916826E-4</v>
      </c>
      <c r="I2">
        <v>178.95400000000001</v>
      </c>
      <c r="J2" s="10">
        <f>_xlfn.NORM.DIST(I2, $P$8, $P$9, FALSE)</f>
        <v>8.0529634103762354E-4</v>
      </c>
      <c r="K2">
        <v>8.1859999999999999</v>
      </c>
      <c r="L2" s="10">
        <f>_xlfn.NORM.DIST(K2, $P$10, $P$11, FALSE)</f>
        <v>2.0136253806363939E-4</v>
      </c>
      <c r="M2">
        <v>9.3420000000000005</v>
      </c>
      <c r="N2">
        <f>_xlfn.NORM.DIST(M2, $P$12, $P$13, FALSE)</f>
        <v>7.8400668733002088E-5</v>
      </c>
      <c r="O2" t="s">
        <v>195</v>
      </c>
      <c r="P2">
        <f>AVERAGE(A2:A19)</f>
        <v>282.11133333333333</v>
      </c>
      <c r="Q2" t="s">
        <v>220</v>
      </c>
    </row>
    <row r="3" spans="1:17" x14ac:dyDescent="0.3">
      <c r="A3">
        <v>20.102</v>
      </c>
      <c r="B3" s="10">
        <f t="shared" si="0"/>
        <v>8.9523543895472953E-4</v>
      </c>
      <c r="C3" s="10">
        <f t="shared" si="1"/>
        <v>1.303239268651996</v>
      </c>
      <c r="D3" s="10"/>
      <c r="E3">
        <v>113.02</v>
      </c>
      <c r="F3" s="10">
        <f t="shared" si="2"/>
        <v>1.1751501231975321E-3</v>
      </c>
      <c r="G3">
        <v>131.27199999999999</v>
      </c>
      <c r="H3" s="10">
        <f t="shared" ref="H3:H20" si="3">_xlfn.NORM.DIST(G3, $P$6, $P$7, FALSE)</f>
        <v>8.6020550050362472E-4</v>
      </c>
      <c r="I3">
        <v>200.81399999999999</v>
      </c>
      <c r="J3" s="10">
        <f t="shared" ref="J3:J23" si="4">_xlfn.NORM.DIST(I3, $P$8, $P$9, FALSE)</f>
        <v>8.92960257376703E-4</v>
      </c>
      <c r="K3">
        <v>12.442</v>
      </c>
      <c r="L3" s="10">
        <f t="shared" ref="L3:L20" si="5">_xlfn.NORM.DIST(K3, $P$10, $P$11, FALSE)</f>
        <v>2.0150282064802653E-4</v>
      </c>
      <c r="M3">
        <v>60.927999999999997</v>
      </c>
      <c r="N3">
        <f t="shared" ref="N3:N21" si="6">_xlfn.NORM.DIST(M3, $P$12, $P$13, FALSE)</f>
        <v>7.8607323791260136E-5</v>
      </c>
      <c r="O3" t="s">
        <v>196</v>
      </c>
      <c r="P3">
        <f>_xlfn.STDEV.S(A2:A19)</f>
        <v>316.00366896753144</v>
      </c>
      <c r="Q3" t="s">
        <v>221</v>
      </c>
    </row>
    <row r="4" spans="1:17" x14ac:dyDescent="0.3">
      <c r="A4">
        <v>26.617000000000001</v>
      </c>
      <c r="B4" s="10">
        <f t="shared" si="0"/>
        <v>9.1047673228085706E-4</v>
      </c>
      <c r="C4" s="10">
        <f t="shared" si="1"/>
        <v>1.4251591045997045</v>
      </c>
      <c r="D4" s="10"/>
      <c r="E4">
        <v>132.29900000000001</v>
      </c>
      <c r="F4" s="10">
        <f t="shared" si="2"/>
        <v>1.3165212511908678E-3</v>
      </c>
      <c r="G4">
        <v>144.982</v>
      </c>
      <c r="H4" s="10">
        <f t="shared" si="3"/>
        <v>8.8213493249615475E-4</v>
      </c>
      <c r="I4">
        <v>217.47800000000001</v>
      </c>
      <c r="J4" s="10">
        <f t="shared" si="4"/>
        <v>9.6090562038360632E-4</v>
      </c>
      <c r="K4">
        <v>18.338999999999999</v>
      </c>
      <c r="L4" s="10">
        <f t="shared" si="5"/>
        <v>2.0169566045056983E-4</v>
      </c>
      <c r="M4">
        <v>66.552000000000007</v>
      </c>
      <c r="N4">
        <f t="shared" si="6"/>
        <v>7.8629364853573415E-5</v>
      </c>
      <c r="O4" t="s">
        <v>197</v>
      </c>
      <c r="P4">
        <f>AVERAGE(E2:E23)</f>
        <v>316.05718181818179</v>
      </c>
      <c r="Q4" t="s">
        <v>222</v>
      </c>
    </row>
    <row r="5" spans="1:17" x14ac:dyDescent="0.3">
      <c r="A5">
        <v>36.247999999999998</v>
      </c>
      <c r="B5" s="10">
        <f t="shared" si="0"/>
        <v>9.3275770897646953E-4</v>
      </c>
      <c r="C5" s="10">
        <f t="shared" si="1"/>
        <v>1.5592840491711293</v>
      </c>
      <c r="D5" s="10"/>
      <c r="E5">
        <v>153.31700000000001</v>
      </c>
      <c r="F5" s="10">
        <f t="shared" si="2"/>
        <v>1.4709878618768468E-3</v>
      </c>
      <c r="G5">
        <v>164.601</v>
      </c>
      <c r="H5" s="10">
        <f t="shared" si="3"/>
        <v>9.1225708479151179E-4</v>
      </c>
      <c r="I5">
        <v>233.98400000000001</v>
      </c>
      <c r="J5" s="10">
        <f t="shared" si="4"/>
        <v>1.028522568351976E-3</v>
      </c>
      <c r="K5">
        <v>67.667000000000002</v>
      </c>
      <c r="L5" s="10">
        <f t="shared" si="5"/>
        <v>2.0323833936010697E-4</v>
      </c>
      <c r="M5">
        <v>79.369</v>
      </c>
      <c r="N5">
        <f t="shared" si="6"/>
        <v>7.8679235626725579E-5</v>
      </c>
      <c r="O5" t="s">
        <v>198</v>
      </c>
      <c r="P5">
        <f>_xlfn.STDEV.S(E2:E23)</f>
        <v>181.16928520023848</v>
      </c>
      <c r="Q5" t="s">
        <v>223</v>
      </c>
    </row>
    <row r="6" spans="1:17" x14ac:dyDescent="0.3">
      <c r="A6">
        <v>52.219000000000001</v>
      </c>
      <c r="B6" s="10">
        <f t="shared" si="0"/>
        <v>9.6892852615367768E-4</v>
      </c>
      <c r="C6" s="10">
        <f t="shared" si="1"/>
        <v>1.7178285507760818</v>
      </c>
      <c r="D6" s="10"/>
      <c r="E6">
        <v>179.35</v>
      </c>
      <c r="F6" s="10">
        <f t="shared" si="2"/>
        <v>1.6564677260298168E-3</v>
      </c>
      <c r="G6">
        <v>164.90700000000001</v>
      </c>
      <c r="H6" s="10">
        <f t="shared" si="3"/>
        <v>9.127141371920532E-4</v>
      </c>
      <c r="I6">
        <v>288.13799999999998</v>
      </c>
      <c r="J6" s="10">
        <f t="shared" si="4"/>
        <v>1.2446158068651991E-3</v>
      </c>
      <c r="K6">
        <v>69.236000000000004</v>
      </c>
      <c r="L6" s="10">
        <f t="shared" si="5"/>
        <v>2.0328532461639623E-4</v>
      </c>
      <c r="M6" s="10">
        <v>83.006</v>
      </c>
      <c r="N6">
        <f t="shared" si="6"/>
        <v>7.8693295783294315E-5</v>
      </c>
      <c r="O6" t="s">
        <v>199</v>
      </c>
      <c r="P6">
        <f>AVERAGE(G2:G20)</f>
        <v>383.47847368421054</v>
      </c>
      <c r="Q6" t="s">
        <v>224</v>
      </c>
    </row>
    <row r="7" spans="1:17" x14ac:dyDescent="0.3">
      <c r="A7">
        <v>60.317</v>
      </c>
      <c r="B7" s="10">
        <f t="shared" si="0"/>
        <v>9.868377021787474E-4</v>
      </c>
      <c r="C7" s="10">
        <f t="shared" si="1"/>
        <v>1.7804397327979564</v>
      </c>
      <c r="D7" s="10"/>
      <c r="E7">
        <v>179.864</v>
      </c>
      <c r="F7" s="10">
        <f t="shared" si="2"/>
        <v>1.6600110850820077E-3</v>
      </c>
      <c r="G7">
        <v>177.482</v>
      </c>
      <c r="H7" s="10">
        <f t="shared" si="3"/>
        <v>9.3113145935459773E-4</v>
      </c>
      <c r="I7">
        <v>292.07799999999997</v>
      </c>
      <c r="J7" s="10">
        <f t="shared" si="4"/>
        <v>1.2595611191381789E-3</v>
      </c>
      <c r="K7">
        <v>90.403000000000006</v>
      </c>
      <c r="L7" s="10">
        <f t="shared" si="5"/>
        <v>2.0390649187078722E-4</v>
      </c>
      <c r="M7">
        <v>83.834999999999994</v>
      </c>
      <c r="N7">
        <f t="shared" si="6"/>
        <v>7.8696494929404799E-5</v>
      </c>
      <c r="O7" t="s">
        <v>200</v>
      </c>
      <c r="P7">
        <f>_xlfn.STDEV.S(G2:G20)</f>
        <v>365.54379310227171</v>
      </c>
      <c r="Q7" t="s">
        <v>225</v>
      </c>
    </row>
    <row r="8" spans="1:17" x14ac:dyDescent="0.3">
      <c r="A8">
        <v>64.566000000000003</v>
      </c>
      <c r="B8" s="10">
        <f t="shared" si="0"/>
        <v>9.9610493116435595E-4</v>
      </c>
      <c r="C8" s="10">
        <f t="shared" si="1"/>
        <v>1.8100038817792727</v>
      </c>
      <c r="D8" s="10"/>
      <c r="E8">
        <v>234.696</v>
      </c>
      <c r="F8" s="10">
        <f t="shared" si="2"/>
        <v>1.9908153702042821E-3</v>
      </c>
      <c r="G8">
        <v>194.72300000000001</v>
      </c>
      <c r="H8" s="10">
        <f t="shared" si="3"/>
        <v>9.5514912174636004E-4</v>
      </c>
      <c r="I8">
        <v>318.37700000000001</v>
      </c>
      <c r="J8" s="10">
        <f t="shared" si="4"/>
        <v>1.3548669867216039E-3</v>
      </c>
      <c r="K8">
        <v>96.527000000000001</v>
      </c>
      <c r="L8" s="10">
        <f t="shared" si="5"/>
        <v>2.040817772952938E-4</v>
      </c>
      <c r="M8">
        <v>101.872</v>
      </c>
      <c r="N8">
        <f t="shared" si="6"/>
        <v>7.876557991346898E-5</v>
      </c>
      <c r="O8" t="s">
        <v>201</v>
      </c>
      <c r="P8">
        <f>AVERAGE(I2:I23)</f>
        <v>468.98754545454557</v>
      </c>
    </row>
    <row r="9" spans="1:17" x14ac:dyDescent="0.3">
      <c r="A9">
        <v>127.60899999999999</v>
      </c>
      <c r="B9" s="10">
        <f t="shared" si="0"/>
        <v>1.1202352672102138E-3</v>
      </c>
      <c r="C9" s="10">
        <f t="shared" si="1"/>
        <v>2.1058813053608438</v>
      </c>
      <c r="D9" s="10"/>
      <c r="E9">
        <v>238.83199999999999</v>
      </c>
      <c r="F9" s="10">
        <f t="shared" si="2"/>
        <v>2.0108070706012135E-3</v>
      </c>
      <c r="G9">
        <v>205.77500000000001</v>
      </c>
      <c r="H9" s="10">
        <f t="shared" si="3"/>
        <v>9.6973469814673051E-4</v>
      </c>
      <c r="I9">
        <v>326.55099999999999</v>
      </c>
      <c r="J9" s="10">
        <f t="shared" si="4"/>
        <v>1.3826301580165924E-3</v>
      </c>
      <c r="K9">
        <v>99.992999999999995</v>
      </c>
      <c r="L9" s="10">
        <f t="shared" si="5"/>
        <v>2.0418009857525079E-4</v>
      </c>
      <c r="M9">
        <v>116.69499999999999</v>
      </c>
      <c r="N9">
        <f t="shared" si="6"/>
        <v>7.8821608295000413E-5</v>
      </c>
      <c r="O9" t="s">
        <v>202</v>
      </c>
      <c r="P9">
        <f>_xlfn.STDEV.S(I2:I230)</f>
        <v>242.99138927458512</v>
      </c>
    </row>
    <row r="10" spans="1:17" x14ac:dyDescent="0.3">
      <c r="A10">
        <v>140.61600000000001</v>
      </c>
      <c r="B10" s="10">
        <f>_xlfn.NORM.DIST(A10, P1, P2, FALSE)</f>
        <v>1.2489372409470621E-3</v>
      </c>
      <c r="C10" s="10">
        <f t="shared" si="1"/>
        <v>2.1480347397191228</v>
      </c>
      <c r="D10" s="10"/>
      <c r="E10">
        <v>251.49</v>
      </c>
      <c r="F10" s="10">
        <f t="shared" si="2"/>
        <v>2.0665435855385548E-3</v>
      </c>
      <c r="G10">
        <v>214.529</v>
      </c>
      <c r="H10" s="10">
        <f t="shared" si="3"/>
        <v>9.8080893026816058E-4</v>
      </c>
      <c r="I10">
        <v>362.94200000000001</v>
      </c>
      <c r="J10" s="10">
        <f t="shared" si="4"/>
        <v>1.4926616802830308E-3</v>
      </c>
      <c r="K10">
        <v>102.32</v>
      </c>
      <c r="L10" s="10">
        <f t="shared" si="5"/>
        <v>2.04245749883189E-4</v>
      </c>
      <c r="M10">
        <v>137.52099999999999</v>
      </c>
      <c r="N10">
        <f t="shared" si="6"/>
        <v>7.8899186251373622E-5</v>
      </c>
      <c r="O10" t="s">
        <v>203</v>
      </c>
      <c r="P10">
        <f>AVERAGE(K2:K20)</f>
        <v>593.72157894736836</v>
      </c>
    </row>
    <row r="11" spans="1:17" x14ac:dyDescent="0.3">
      <c r="A11">
        <v>142.15</v>
      </c>
      <c r="B11" s="10">
        <f>_xlfn.NORM.DIST(A11, $P$2, $P$3, FALSE)</f>
        <v>1.1445116960124154E-3</v>
      </c>
      <c r="C11" s="10">
        <f t="shared" si="1"/>
        <v>2.1527468640264611</v>
      </c>
      <c r="D11" s="10"/>
      <c r="E11">
        <v>252.541</v>
      </c>
      <c r="F11" s="10">
        <f t="shared" si="2"/>
        <v>2.0707857377407026E-3</v>
      </c>
      <c r="G11">
        <v>215.03100000000001</v>
      </c>
      <c r="H11" s="10">
        <f t="shared" si="3"/>
        <v>9.8143074081475366E-4</v>
      </c>
      <c r="I11">
        <v>409.964</v>
      </c>
      <c r="J11" s="10">
        <f t="shared" si="4"/>
        <v>1.5940685691795675E-3</v>
      </c>
      <c r="K11">
        <v>109.37</v>
      </c>
      <c r="L11" s="10">
        <f t="shared" si="5"/>
        <v>2.0444288399356522E-4</v>
      </c>
      <c r="M11">
        <v>138.50200000000001</v>
      </c>
      <c r="N11">
        <f t="shared" si="6"/>
        <v>7.8902807599627958E-5</v>
      </c>
      <c r="O11" t="s">
        <v>205</v>
      </c>
      <c r="P11">
        <f>_xlfn.STDEV.S(K2:K20)</f>
        <v>1888.2083763223895</v>
      </c>
    </row>
    <row r="12" spans="1:17" x14ac:dyDescent="0.3">
      <c r="A12">
        <v>157.95099999999999</v>
      </c>
      <c r="B12" s="10">
        <f>_xlfn.NORM.DIST(A12, $P$2, $P$3, FALSE)</f>
        <v>1.1686796630012806E-3</v>
      </c>
      <c r="C12" s="10">
        <f t="shared" si="1"/>
        <v>2.1985223798018332</v>
      </c>
      <c r="D12" s="10"/>
      <c r="E12">
        <v>270.18</v>
      </c>
      <c r="F12" s="10">
        <f t="shared" si="2"/>
        <v>2.1325588567420485E-3</v>
      </c>
      <c r="G12">
        <v>217.47800000000001</v>
      </c>
      <c r="H12" s="10">
        <f t="shared" si="3"/>
        <v>9.8444082392108159E-4</v>
      </c>
      <c r="I12">
        <v>421.411</v>
      </c>
      <c r="J12" s="10">
        <f t="shared" si="4"/>
        <v>1.6106258976513077E-3</v>
      </c>
      <c r="K12">
        <v>119.989</v>
      </c>
      <c r="L12" s="10">
        <f t="shared" si="5"/>
        <v>2.0473478749313234E-4</v>
      </c>
      <c r="M12">
        <v>140.99</v>
      </c>
      <c r="N12">
        <f t="shared" si="6"/>
        <v>7.8911978717145675E-5</v>
      </c>
      <c r="O12" t="s">
        <v>206</v>
      </c>
      <c r="P12">
        <f>AVERAGE(M2:M21)</f>
        <v>1272.3068499999999</v>
      </c>
    </row>
    <row r="13" spans="1:17" x14ac:dyDescent="0.3">
      <c r="A13">
        <v>277.70800000000003</v>
      </c>
      <c r="B13" s="10">
        <f>_xlfn.NORM.DIST(A13, $P$2, $P$3, FALSE)</f>
        <v>1.2623383537405349E-3</v>
      </c>
      <c r="C13" s="10">
        <f t="shared" si="1"/>
        <v>2.4435883907542602</v>
      </c>
      <c r="D13" s="10"/>
      <c r="E13">
        <v>290.69</v>
      </c>
      <c r="F13" s="10">
        <f t="shared" si="2"/>
        <v>2.1805610005981302E-3</v>
      </c>
      <c r="G13">
        <v>275.62099999999998</v>
      </c>
      <c r="H13" s="10">
        <f t="shared" si="3"/>
        <v>1.0448782343201626E-3</v>
      </c>
      <c r="I13">
        <v>429.28699999999998</v>
      </c>
      <c r="J13" s="10">
        <f t="shared" si="4"/>
        <v>1.6200286175954532E-3</v>
      </c>
      <c r="K13">
        <v>154.43</v>
      </c>
      <c r="L13" s="10">
        <f t="shared" si="5"/>
        <v>2.0563963996359733E-4</v>
      </c>
      <c r="M13">
        <v>163.845</v>
      </c>
      <c r="N13">
        <f t="shared" si="6"/>
        <v>7.8995331707027052E-5</v>
      </c>
      <c r="O13" t="s">
        <v>204</v>
      </c>
      <c r="P13">
        <f>_xlfn.STDEV.S(M2:M21)</f>
        <v>4923.837130384084</v>
      </c>
    </row>
    <row r="14" spans="1:17" x14ac:dyDescent="0.3">
      <c r="A14">
        <v>439.93799999999999</v>
      </c>
      <c r="B14" s="10">
        <f>_xlfn.NORM.DIST(A14, P2, P3, FALSE)</f>
        <v>1.1144265069107592E-3</v>
      </c>
      <c r="C14" s="10">
        <f t="shared" si="1"/>
        <v>2.6433914761336115</v>
      </c>
      <c r="D14" s="10"/>
      <c r="E14">
        <v>291.01</v>
      </c>
      <c r="F14" s="10">
        <f t="shared" si="2"/>
        <v>2.1810969536367204E-3</v>
      </c>
      <c r="G14" s="10">
        <v>359.56</v>
      </c>
      <c r="H14" s="10">
        <f t="shared" si="3"/>
        <v>1.0890327810777784E-3</v>
      </c>
      <c r="I14">
        <v>463.89</v>
      </c>
      <c r="J14" s="10">
        <f t="shared" si="4"/>
        <v>1.6414347282378554E-3</v>
      </c>
      <c r="K14">
        <v>168.79900000000001</v>
      </c>
      <c r="L14" s="10">
        <f t="shared" si="5"/>
        <v>2.0599806895741648E-4</v>
      </c>
      <c r="M14">
        <v>174.858</v>
      </c>
      <c r="N14">
        <f t="shared" si="6"/>
        <v>7.9034919969395316E-5</v>
      </c>
    </row>
    <row r="15" spans="1:17" x14ac:dyDescent="0.3">
      <c r="A15">
        <v>491.435</v>
      </c>
      <c r="B15" s="10">
        <f>_xlfn.NORM.DIST(A15, $P$2, $P$3, FALSE)</f>
        <v>1.0137639590625633E-3</v>
      </c>
      <c r="C15" s="10">
        <f t="shared" si="1"/>
        <v>2.6914660836979305</v>
      </c>
      <c r="D15" s="10"/>
      <c r="E15" s="10">
        <v>305.34100000000001</v>
      </c>
      <c r="F15" s="10">
        <f t="shared" si="2"/>
        <v>2.1981926652489985E-3</v>
      </c>
      <c r="G15">
        <v>366.71899999999999</v>
      </c>
      <c r="H15" s="10">
        <f t="shared" si="3"/>
        <v>1.0902201349308469E-3</v>
      </c>
      <c r="I15">
        <v>504.75200000000001</v>
      </c>
      <c r="J15" s="10">
        <f t="shared" si="4"/>
        <v>1.6241086906178079E-3</v>
      </c>
      <c r="K15">
        <v>227.96</v>
      </c>
      <c r="L15" s="10">
        <f t="shared" si="5"/>
        <v>2.073538736668505E-4</v>
      </c>
      <c r="M15">
        <v>185.20500000000001</v>
      </c>
      <c r="N15">
        <f t="shared" si="6"/>
        <v>7.90717718344364E-5</v>
      </c>
    </row>
    <row r="16" spans="1:17" x14ac:dyDescent="0.3">
      <c r="A16">
        <v>557.654</v>
      </c>
      <c r="B16" s="10">
        <f>_xlfn.NORM.DIST(A16, $P$2, $P$3, FALSE)</f>
        <v>8.6321240365447088E-4</v>
      </c>
      <c r="C16" s="10">
        <f t="shared" si="1"/>
        <v>2.7463648217013459</v>
      </c>
      <c r="D16" s="10"/>
      <c r="E16">
        <v>326.93099999999998</v>
      </c>
      <c r="F16" s="10">
        <f t="shared" si="2"/>
        <v>2.1980787021083086E-3</v>
      </c>
      <c r="G16">
        <v>420.77600000000001</v>
      </c>
      <c r="H16" s="10">
        <f t="shared" si="3"/>
        <v>1.0857003810588472E-3</v>
      </c>
      <c r="I16">
        <v>508.286</v>
      </c>
      <c r="J16" s="10">
        <f t="shared" si="4"/>
        <v>1.6204644456494709E-3</v>
      </c>
      <c r="K16">
        <v>267.74700000000001</v>
      </c>
      <c r="L16" s="10">
        <f t="shared" si="5"/>
        <v>2.081557407359861E-4</v>
      </c>
      <c r="M16">
        <v>199.30500000000001</v>
      </c>
      <c r="N16">
        <f t="shared" si="6"/>
        <v>7.9121455569393208E-5</v>
      </c>
      <c r="O16" t="s">
        <v>226</v>
      </c>
      <c r="P16">
        <f>AVERAGE(K2:K19)</f>
        <v>161.88672222222223</v>
      </c>
      <c r="Q16" t="s">
        <v>230</v>
      </c>
    </row>
    <row r="17" spans="1:17" x14ac:dyDescent="0.3">
      <c r="A17">
        <v>571.01199999999994</v>
      </c>
      <c r="B17" s="10">
        <f>_xlfn.NORM.DIST(A17, $P$2, $P$3, FALSE)</f>
        <v>8.3123132418719378E-4</v>
      </c>
      <c r="C17" s="10">
        <f t="shared" si="1"/>
        <v>2.7566452351793358</v>
      </c>
      <c r="D17" s="10"/>
      <c r="E17">
        <v>369.55700000000002</v>
      </c>
      <c r="F17" s="10">
        <f t="shared" si="2"/>
        <v>2.1080913574889697E-3</v>
      </c>
      <c r="G17">
        <v>630.33000000000004</v>
      </c>
      <c r="H17" s="10">
        <f t="shared" si="3"/>
        <v>8.6885065759052522E-4</v>
      </c>
      <c r="I17" s="10">
        <v>570.37699999999995</v>
      </c>
      <c r="J17" s="10">
        <f t="shared" si="4"/>
        <v>1.5049199826587024E-3</v>
      </c>
      <c r="K17">
        <v>280.14499999999998</v>
      </c>
      <c r="L17" s="10">
        <f t="shared" si="5"/>
        <v>2.0838733455521942E-4</v>
      </c>
      <c r="M17">
        <v>229.69399999999999</v>
      </c>
      <c r="N17">
        <f t="shared" si="6"/>
        <v>7.9226433462008071E-5</v>
      </c>
      <c r="O17" t="s">
        <v>227</v>
      </c>
      <c r="P17">
        <f>_xlfn.STDEV.S(K2:K19)</f>
        <v>153.26567328462329</v>
      </c>
      <c r="Q17" t="s">
        <v>231</v>
      </c>
    </row>
    <row r="18" spans="1:17" x14ac:dyDescent="0.3">
      <c r="A18">
        <v>753.07299999999998</v>
      </c>
      <c r="B18" s="10">
        <f>_xlfn.NORM.DIST(A18, $P$2, $P$3, FALSE)</f>
        <v>4.1580659434817312E-4</v>
      </c>
      <c r="C18" s="10">
        <f t="shared" si="1"/>
        <v>2.8768370770778873</v>
      </c>
      <c r="D18" s="10"/>
      <c r="E18">
        <v>431.685</v>
      </c>
      <c r="F18" s="10">
        <f t="shared" si="2"/>
        <v>1.7962759336767554E-3</v>
      </c>
      <c r="G18">
        <v>712.87400000000002</v>
      </c>
      <c r="H18" s="10">
        <f t="shared" si="3"/>
        <v>7.2718828642869048E-4</v>
      </c>
      <c r="I18">
        <v>589.61300000000006</v>
      </c>
      <c r="J18" s="10">
        <f t="shared" si="4"/>
        <v>1.4514673438174089E-3</v>
      </c>
      <c r="K18">
        <v>405.97699999999998</v>
      </c>
      <c r="L18" s="10">
        <f t="shared" si="5"/>
        <v>2.1023903637250565E-4</v>
      </c>
      <c r="M18">
        <v>253.04599999999999</v>
      </c>
      <c r="N18">
        <f t="shared" si="6"/>
        <v>7.9305144300329065E-5</v>
      </c>
      <c r="O18" t="s">
        <v>228</v>
      </c>
      <c r="P18">
        <f>AVERAGE(M2:M20)</f>
        <v>171.77799999999996</v>
      </c>
    </row>
    <row r="19" spans="1:17" x14ac:dyDescent="0.3">
      <c r="A19" s="10">
        <v>1148.7180000000001</v>
      </c>
      <c r="B19" s="10">
        <f>_xlfn.NORM.DIST(A19, $P$2,$P$3, FALSE)</f>
        <v>2.9384134893323134E-5</v>
      </c>
      <c r="C19" s="10">
        <f t="shared" si="1"/>
        <v>3.0602134263597911</v>
      </c>
      <c r="D19" s="10"/>
      <c r="E19">
        <v>471.90100000000001</v>
      </c>
      <c r="F19" s="10">
        <f t="shared" si="2"/>
        <v>1.5210537672829063E-3</v>
      </c>
      <c r="G19">
        <v>1075.848</v>
      </c>
      <c r="H19" s="10">
        <f t="shared" si="3"/>
        <v>1.8152886152155603E-4</v>
      </c>
      <c r="I19">
        <v>606.36099999999999</v>
      </c>
      <c r="J19" s="10">
        <f t="shared" si="4"/>
        <v>1.3993172594403188E-3</v>
      </c>
      <c r="K19" s="10">
        <v>614.43100000000004</v>
      </c>
      <c r="L19" s="10">
        <f t="shared" si="5"/>
        <v>2.1126814782728356E-4</v>
      </c>
      <c r="M19">
        <v>347.774</v>
      </c>
      <c r="N19">
        <f t="shared" si="6"/>
        <v>7.9606873547659213E-5</v>
      </c>
      <c r="O19" t="s">
        <v>229</v>
      </c>
      <c r="P19">
        <f>_xlfn.STDEV.S(M2:M20)</f>
        <v>148.51950211410701</v>
      </c>
    </row>
    <row r="20" spans="1:17" x14ac:dyDescent="0.3">
      <c r="E20">
        <v>540.54200000000003</v>
      </c>
      <c r="F20" s="10">
        <f t="shared" si="2"/>
        <v>1.0219519172404944E-3</v>
      </c>
      <c r="G20">
        <v>1504.587</v>
      </c>
      <c r="H20" s="10">
        <f t="shared" si="3"/>
        <v>9.8953139574371974E-6</v>
      </c>
      <c r="I20">
        <v>634.24300000000005</v>
      </c>
      <c r="J20" s="10">
        <f t="shared" si="4"/>
        <v>1.3028199398969981E-3</v>
      </c>
      <c r="K20">
        <v>8366.7489999999998</v>
      </c>
      <c r="L20" s="10">
        <f t="shared" si="5"/>
        <v>4.4153976190112123E-8</v>
      </c>
      <c r="M20">
        <v>691.44299999999998</v>
      </c>
      <c r="N20">
        <f t="shared" si="6"/>
        <v>8.046080596059847E-5</v>
      </c>
    </row>
    <row r="21" spans="1:17" x14ac:dyDescent="0.3">
      <c r="E21">
        <v>562.20699999999999</v>
      </c>
      <c r="F21" s="10">
        <f t="shared" si="2"/>
        <v>8.7493008311019212E-4</v>
      </c>
      <c r="I21">
        <v>695.66</v>
      </c>
      <c r="J21" s="10">
        <f t="shared" si="4"/>
        <v>1.0625738194562251E-3</v>
      </c>
      <c r="M21">
        <v>22182.355</v>
      </c>
      <c r="N21">
        <f t="shared" si="6"/>
        <v>9.8282700184188626E-9</v>
      </c>
    </row>
    <row r="22" spans="1:17" x14ac:dyDescent="0.3">
      <c r="E22">
        <v>565.15499999999997</v>
      </c>
      <c r="F22" s="10">
        <f t="shared" si="2"/>
        <v>8.5568572094294002E-4</v>
      </c>
      <c r="I22">
        <v>832.24300000000005</v>
      </c>
      <c r="J22" s="10">
        <f t="shared" si="4"/>
        <v>5.3707410951425326E-4</v>
      </c>
    </row>
    <row r="23" spans="1:17" x14ac:dyDescent="0.3">
      <c r="E23">
        <v>783.44399999999996</v>
      </c>
      <c r="F23" s="10">
        <f t="shared" si="2"/>
        <v>7.8993571536024963E-5</v>
      </c>
      <c r="I23">
        <v>1232.3230000000001</v>
      </c>
      <c r="J23" s="10">
        <f t="shared" si="4"/>
        <v>1.1814401427897109E-5</v>
      </c>
    </row>
  </sheetData>
  <sortState xmlns:xlrd2="http://schemas.microsoft.com/office/spreadsheetml/2017/richdata2" ref="A2:C19">
    <sortCondition ref="A2:A1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51EE0-0CC4-4962-9483-B361A75D803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91F4FBB5E1AC4E9265C86D472B7782" ma:contentTypeVersion="14" ma:contentTypeDescription="Create a new document." ma:contentTypeScope="" ma:versionID="c71e1f16495e493e82654d23f877902b">
  <xsd:schema xmlns:xsd="http://www.w3.org/2001/XMLSchema" xmlns:xs="http://www.w3.org/2001/XMLSchema" xmlns:p="http://schemas.microsoft.com/office/2006/metadata/properties" xmlns:ns3="2d4856d9-0653-46f2-9603-eb169887d8a5" xmlns:ns4="5254fd0c-ef01-4880-a5a0-d75625af95e3" targetNamespace="http://schemas.microsoft.com/office/2006/metadata/properties" ma:root="true" ma:fieldsID="ac650d212fc3b2d1c9b4f9191b346119" ns3:_="" ns4:_="">
    <xsd:import namespace="2d4856d9-0653-46f2-9603-eb169887d8a5"/>
    <xsd:import namespace="5254fd0c-ef01-4880-a5a0-d75625af95e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4856d9-0653-46f2-9603-eb169887d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54fd0c-ef01-4880-a5a0-d75625af95e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d4856d9-0653-46f2-9603-eb169887d8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4B29F8-CBD4-4059-BF9A-38F6EE5E06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4856d9-0653-46f2-9603-eb169887d8a5"/>
    <ds:schemaRef ds:uri="5254fd0c-ef01-4880-a5a0-d75625af95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97BFF0-2E5B-4BC6-A4CB-42DCDD6854C8}">
  <ds:schemaRefs>
    <ds:schemaRef ds:uri="http://purl.org/dc/elements/1.1/"/>
    <ds:schemaRef ds:uri="2d4856d9-0653-46f2-9603-eb169887d8a5"/>
    <ds:schemaRef ds:uri="http://schemas.microsoft.com/office/2006/documentManagement/types"/>
    <ds:schemaRef ds:uri="5254fd0c-ef01-4880-a5a0-d75625af95e3"/>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72B7381B-8CCA-420C-BE3A-0A2DD143D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Complete Raw Data</vt:lpstr>
      <vt:lpstr>Without tool</vt:lpstr>
      <vt:lpstr>Comments</vt:lpstr>
      <vt:lpstr>With tool</vt:lpstr>
      <vt:lpstr>With-without side by side</vt:lpstr>
      <vt:lpstr>CORRECT-INCORRECT-UNSURE</vt:lpstr>
      <vt:lpstr>JSON rewrite</vt:lpstr>
      <vt:lpstr>Task timings</vt:lpstr>
      <vt:lpstr>Sheet3</vt:lpstr>
      <vt:lpstr>Sheet1</vt:lpstr>
      <vt:lpstr>Tables of statistics</vt:lpstr>
      <vt:lpstr>Sheet5</vt:lpstr>
      <vt:lpstr>SUS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Holly Hewitt</cp:lastModifiedBy>
  <cp:revision/>
  <dcterms:created xsi:type="dcterms:W3CDTF">2023-03-13T18:26:41Z</dcterms:created>
  <dcterms:modified xsi:type="dcterms:W3CDTF">2023-03-24T02:18:24Z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0x0101002591F4FBB5E1AC4E9265C86D472B7782</vt:lpwstr>
  </property>
</Properties>
</file>