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22028\Downloads\"/>
    </mc:Choice>
  </mc:AlternateContent>
  <xr:revisionPtr revIDLastSave="0" documentId="8_{36C26718-E03F-47CE-9D26-8E33F87B80FE}" xr6:coauthVersionLast="47" xr6:coauthVersionMax="47" xr10:uidLastSave="{00000000-0000-0000-0000-000000000000}"/>
  <bookViews>
    <workbookView xWindow="4455" yWindow="420" windowWidth="17130" windowHeight="15120" xr2:uid="{00000000-000D-0000-FFFF-FFFF00000000}"/>
  </bookViews>
  <sheets>
    <sheet name="iQPS" sheetId="8" r:id="rId1"/>
    <sheet name="ALL_intro" sheetId="5" r:id="rId2"/>
    <sheet name="BS(new)" sheetId="7" r:id="rId3"/>
    <sheet name="BS" sheetId="2" r:id="rId4"/>
    <sheet name="PL (new)" sheetId="6" r:id="rId5"/>
    <sheet name="PL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K19" i="5"/>
  <c r="L19" i="5"/>
  <c r="M19" i="5"/>
  <c r="N19" i="5"/>
  <c r="O19" i="5"/>
  <c r="P19" i="5"/>
  <c r="Q19" i="5"/>
  <c r="R19" i="5"/>
  <c r="S19" i="5"/>
  <c r="T19" i="5"/>
  <c r="U19" i="5"/>
  <c r="I19" i="5"/>
  <c r="S6" i="8"/>
  <c r="S8" i="8" s="1"/>
  <c r="S9" i="8" s="1"/>
  <c r="R6" i="8"/>
  <c r="R8" i="8" s="1"/>
  <c r="R9" i="8" s="1"/>
  <c r="Q6" i="8"/>
  <c r="X6" i="5"/>
  <c r="X8" i="5" s="1"/>
  <c r="X9" i="5" s="1"/>
  <c r="W6" i="5"/>
  <c r="W8" i="5" s="1"/>
  <c r="W9" i="5" s="1"/>
  <c r="V6" i="5"/>
  <c r="B6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5"/>
  <c r="E5" i="5"/>
  <c r="E3" i="5"/>
  <c r="E4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10" i="5"/>
  <c r="C11" i="5"/>
  <c r="C12" i="5"/>
  <c r="C13" i="5"/>
  <c r="C14" i="5"/>
  <c r="C15" i="5"/>
  <c r="C16" i="5"/>
  <c r="C17" i="5"/>
  <c r="C18" i="5"/>
  <c r="C2" i="5"/>
  <c r="B10" i="5"/>
  <c r="B11" i="5"/>
  <c r="B12" i="5"/>
  <c r="B13" i="5"/>
  <c r="B14" i="5"/>
  <c r="B15" i="5"/>
  <c r="B16" i="5"/>
  <c r="B17" i="5"/>
  <c r="B18" i="5"/>
  <c r="N16" i="7"/>
  <c r="N17" i="7" s="1"/>
  <c r="M16" i="7"/>
  <c r="M17" i="7" s="1"/>
  <c r="L16" i="7"/>
  <c r="L17" i="7" s="1"/>
  <c r="N12" i="7"/>
  <c r="N13" i="7" s="1"/>
  <c r="M12" i="7"/>
  <c r="M13" i="7" s="1"/>
  <c r="L12" i="7"/>
  <c r="L13" i="7" s="1"/>
  <c r="N8" i="7"/>
  <c r="N9" i="7" s="1"/>
  <c r="M8" i="7"/>
  <c r="M9" i="7" s="1"/>
  <c r="L8" i="7"/>
  <c r="L9" i="7" s="1"/>
  <c r="L4" i="7"/>
  <c r="L5" i="7" s="1"/>
  <c r="M2" i="7"/>
  <c r="N2" i="7" s="1"/>
  <c r="U16" i="5"/>
  <c r="U17" i="5" s="1"/>
  <c r="T16" i="5"/>
  <c r="T17" i="5" s="1"/>
  <c r="S16" i="5"/>
  <c r="S17" i="5" s="1"/>
  <c r="U12" i="5"/>
  <c r="U13" i="5" s="1"/>
  <c r="T12" i="5"/>
  <c r="T11" i="5" s="1"/>
  <c r="S12" i="5"/>
  <c r="S11" i="5" s="1"/>
  <c r="U8" i="5"/>
  <c r="U9" i="5" s="1"/>
  <c r="T8" i="5"/>
  <c r="T9" i="5" s="1"/>
  <c r="S8" i="5"/>
  <c r="S9" i="5" s="1"/>
  <c r="S4" i="5"/>
  <c r="S5" i="5" s="1"/>
  <c r="T2" i="5"/>
  <c r="D16" i="3"/>
  <c r="D17" i="3" s="1"/>
  <c r="D12" i="3"/>
  <c r="D13" i="3" s="1"/>
  <c r="C16" i="3"/>
  <c r="C17" i="3" s="1"/>
  <c r="C12" i="3"/>
  <c r="C13" i="3" s="1"/>
  <c r="B16" i="3"/>
  <c r="B17" i="3" s="1"/>
  <c r="B12" i="3"/>
  <c r="B13" i="3" s="1"/>
  <c r="R8" i="3"/>
  <c r="R9" i="3" s="1"/>
  <c r="Q8" i="3"/>
  <c r="Q9" i="3" s="1"/>
  <c r="Q12" i="3"/>
  <c r="Q13" i="3" s="1"/>
  <c r="R12" i="3"/>
  <c r="R13" i="3" s="1"/>
  <c r="R16" i="3"/>
  <c r="R17" i="3" s="1"/>
  <c r="Q16" i="3"/>
  <c r="Q17" i="3" s="1"/>
  <c r="P16" i="3"/>
  <c r="P17" i="3" s="1"/>
  <c r="P12" i="3"/>
  <c r="P11" i="3" s="1"/>
  <c r="P8" i="3"/>
  <c r="P9" i="3" s="1"/>
  <c r="N16" i="3"/>
  <c r="N17" i="3" s="1"/>
  <c r="N12" i="3"/>
  <c r="N13" i="3" s="1"/>
  <c r="N8" i="3"/>
  <c r="N9" i="3" s="1"/>
  <c r="J17" i="3"/>
  <c r="L16" i="3"/>
  <c r="L17" i="3" s="1"/>
  <c r="K16" i="3"/>
  <c r="K17" i="3" s="1"/>
  <c r="J16" i="3"/>
  <c r="I16" i="3"/>
  <c r="I17" i="3" s="1"/>
  <c r="J15" i="3"/>
  <c r="I15" i="3"/>
  <c r="L12" i="3"/>
  <c r="L13" i="3" s="1"/>
  <c r="K12" i="3"/>
  <c r="K13" i="3" s="1"/>
  <c r="J12" i="3"/>
  <c r="J13" i="3" s="1"/>
  <c r="I12" i="3"/>
  <c r="I13" i="3" s="1"/>
  <c r="I11" i="3"/>
  <c r="L8" i="3"/>
  <c r="L9" i="3" s="1"/>
  <c r="K8" i="3"/>
  <c r="K9" i="3" s="1"/>
  <c r="J8" i="3"/>
  <c r="J9" i="3" s="1"/>
  <c r="G16" i="3"/>
  <c r="G17" i="3" s="1"/>
  <c r="G12" i="3"/>
  <c r="G13" i="3" s="1"/>
  <c r="G8" i="3"/>
  <c r="G9" i="3" s="1"/>
  <c r="R4" i="3"/>
  <c r="R5" i="3" s="1"/>
  <c r="Q4" i="3"/>
  <c r="Q5" i="3" s="1"/>
  <c r="P4" i="3"/>
  <c r="P5" i="3" s="1"/>
  <c r="N4" i="3"/>
  <c r="N5" i="3" s="1"/>
  <c r="L4" i="3"/>
  <c r="L5" i="3" s="1"/>
  <c r="K4" i="3"/>
  <c r="K5" i="3" s="1"/>
  <c r="K3" i="3"/>
  <c r="J4" i="3"/>
  <c r="J5" i="3" s="1"/>
  <c r="G4" i="3"/>
  <c r="G5" i="3" s="1"/>
  <c r="L15" i="3" l="1"/>
  <c r="L3" i="7"/>
  <c r="L11" i="7"/>
  <c r="L7" i="3"/>
  <c r="M11" i="7"/>
  <c r="N11" i="7"/>
  <c r="G3" i="3"/>
  <c r="V4" i="5"/>
  <c r="C4" i="5" s="1"/>
  <c r="X4" i="5"/>
  <c r="X3" i="5" s="1"/>
  <c r="V3" i="5"/>
  <c r="B3" i="5" s="1"/>
  <c r="V8" i="5"/>
  <c r="V7" i="5" s="1"/>
  <c r="W4" i="5"/>
  <c r="W3" i="5" s="1"/>
  <c r="B4" i="5"/>
  <c r="V5" i="5"/>
  <c r="R4" i="8"/>
  <c r="R3" i="8" s="1"/>
  <c r="S4" i="8"/>
  <c r="S3" i="8" s="1"/>
  <c r="Q4" i="8"/>
  <c r="Q8" i="8"/>
  <c r="R7" i="8"/>
  <c r="S7" i="8"/>
  <c r="X5" i="5"/>
  <c r="X7" i="5"/>
  <c r="W7" i="5"/>
  <c r="C6" i="5"/>
  <c r="U7" i="5"/>
  <c r="U15" i="5"/>
  <c r="S3" i="5"/>
  <c r="N4" i="7"/>
  <c r="N5" i="7" s="1"/>
  <c r="L7" i="7"/>
  <c r="L15" i="7"/>
  <c r="M4" i="7"/>
  <c r="M7" i="7"/>
  <c r="M15" i="7"/>
  <c r="N7" i="7"/>
  <c r="N15" i="7"/>
  <c r="S13" i="5"/>
  <c r="S7" i="5"/>
  <c r="S15" i="5"/>
  <c r="T7" i="5"/>
  <c r="U11" i="5"/>
  <c r="T15" i="5"/>
  <c r="T4" i="5"/>
  <c r="T13" i="5"/>
  <c r="U2" i="5"/>
  <c r="D15" i="3"/>
  <c r="D11" i="3"/>
  <c r="C15" i="3"/>
  <c r="C11" i="3"/>
  <c r="B15" i="3"/>
  <c r="B11" i="3"/>
  <c r="R7" i="3"/>
  <c r="Q7" i="3"/>
  <c r="Q11" i="3"/>
  <c r="R11" i="3"/>
  <c r="R15" i="3"/>
  <c r="Q15" i="3"/>
  <c r="P15" i="3"/>
  <c r="P13" i="3"/>
  <c r="P7" i="3"/>
  <c r="N15" i="3"/>
  <c r="N11" i="3"/>
  <c r="N7" i="3"/>
  <c r="K15" i="3"/>
  <c r="J11" i="3"/>
  <c r="K11" i="3"/>
  <c r="L11" i="3"/>
  <c r="J7" i="3"/>
  <c r="K7" i="3"/>
  <c r="G15" i="3"/>
  <c r="G11" i="3"/>
  <c r="G7" i="3"/>
  <c r="R3" i="3"/>
  <c r="Q3" i="3"/>
  <c r="P3" i="3"/>
  <c r="N3" i="3"/>
  <c r="L3" i="3"/>
  <c r="J3" i="3"/>
  <c r="I18" i="3"/>
  <c r="D18" i="3"/>
  <c r="I14" i="3"/>
  <c r="D14" i="3"/>
  <c r="I10" i="3"/>
  <c r="D10" i="3"/>
  <c r="I2" i="3"/>
  <c r="I6" i="3"/>
  <c r="M8" i="2"/>
  <c r="M9" i="2" s="1"/>
  <c r="M12" i="2"/>
  <c r="M13" i="2" s="1"/>
  <c r="M16" i="2"/>
  <c r="M17" i="2" s="1"/>
  <c r="L16" i="2"/>
  <c r="L17" i="2" s="1"/>
  <c r="L12" i="2"/>
  <c r="L13" i="2" s="1"/>
  <c r="L8" i="2"/>
  <c r="L9" i="2" s="1"/>
  <c r="L4" i="2"/>
  <c r="L5" i="2" s="1"/>
  <c r="M2" i="2"/>
  <c r="N2" i="2" s="1"/>
  <c r="H16" i="2"/>
  <c r="H17" i="2" s="1"/>
  <c r="H12" i="2"/>
  <c r="H11" i="2" s="1"/>
  <c r="H8" i="2"/>
  <c r="H9" i="2" s="1"/>
  <c r="S5" i="8" l="1"/>
  <c r="R5" i="8"/>
  <c r="I8" i="3"/>
  <c r="I9" i="3" s="1"/>
  <c r="I4" i="3"/>
  <c r="I7" i="3"/>
  <c r="C3" i="5"/>
  <c r="B7" i="5"/>
  <c r="C7" i="5"/>
  <c r="B5" i="5"/>
  <c r="C5" i="5"/>
  <c r="W5" i="5"/>
  <c r="B8" i="5"/>
  <c r="C8" i="5"/>
  <c r="V9" i="5"/>
  <c r="Q5" i="8"/>
  <c r="Q3" i="8"/>
  <c r="Q9" i="8"/>
  <c r="Q7" i="8"/>
  <c r="M5" i="7"/>
  <c r="M3" i="7"/>
  <c r="N3" i="7"/>
  <c r="T5" i="5"/>
  <c r="T3" i="5"/>
  <c r="U4" i="5"/>
  <c r="U3" i="5" s="1"/>
  <c r="M4" i="2"/>
  <c r="M5" i="2" s="1"/>
  <c r="M7" i="2"/>
  <c r="M11" i="2"/>
  <c r="M15" i="2"/>
  <c r="L15" i="2"/>
  <c r="L11" i="2"/>
  <c r="L7" i="2"/>
  <c r="L3" i="2"/>
  <c r="H4" i="2"/>
  <c r="H5" i="2" s="1"/>
  <c r="H13" i="2"/>
  <c r="H7" i="2"/>
  <c r="H15" i="2"/>
  <c r="I5" i="3" l="1"/>
  <c r="I3" i="3"/>
  <c r="C9" i="5"/>
  <c r="B9" i="5"/>
  <c r="U5" i="5"/>
  <c r="M3" i="2"/>
  <c r="H3" i="2"/>
  <c r="N16" i="2" l="1"/>
  <c r="N17" i="2" s="1"/>
  <c r="K16" i="2"/>
  <c r="K17" i="2" s="1"/>
  <c r="J16" i="2"/>
  <c r="J17" i="2" s="1"/>
  <c r="I16" i="2"/>
  <c r="I17" i="2" s="1"/>
  <c r="G16" i="2"/>
  <c r="G15" i="2" s="1"/>
  <c r="F16" i="2"/>
  <c r="F15" i="2" s="1"/>
  <c r="E16" i="2"/>
  <c r="E17" i="2" s="1"/>
  <c r="D16" i="2"/>
  <c r="D17" i="2" s="1"/>
  <c r="C16" i="2"/>
  <c r="C17" i="2" s="1"/>
  <c r="N12" i="2"/>
  <c r="N13" i="2" s="1"/>
  <c r="K12" i="2"/>
  <c r="K13" i="2" s="1"/>
  <c r="J12" i="2"/>
  <c r="J13" i="2" s="1"/>
  <c r="I12" i="2"/>
  <c r="I13" i="2" s="1"/>
  <c r="G12" i="2"/>
  <c r="G11" i="2" s="1"/>
  <c r="F12" i="2"/>
  <c r="F11" i="2" s="1"/>
  <c r="E12" i="2"/>
  <c r="E13" i="2" s="1"/>
  <c r="D12" i="2"/>
  <c r="D13" i="2" s="1"/>
  <c r="C12" i="2"/>
  <c r="C11" i="2" s="1"/>
  <c r="N8" i="2"/>
  <c r="N9" i="2" s="1"/>
  <c r="K8" i="2"/>
  <c r="K9" i="2" s="1"/>
  <c r="J8" i="2"/>
  <c r="J9" i="2" s="1"/>
  <c r="I8" i="2"/>
  <c r="I9" i="2" s="1"/>
  <c r="G8" i="2"/>
  <c r="G9" i="2" s="1"/>
  <c r="F8" i="2"/>
  <c r="F7" i="2" s="1"/>
  <c r="E8" i="2"/>
  <c r="E9" i="2" s="1"/>
  <c r="D8" i="2"/>
  <c r="D9" i="2" s="1"/>
  <c r="C8" i="2"/>
  <c r="C9" i="2" s="1"/>
  <c r="D4" i="2"/>
  <c r="D3" i="2" s="1"/>
  <c r="E4" i="2"/>
  <c r="E3" i="2" s="1"/>
  <c r="F4" i="2"/>
  <c r="F3" i="2" s="1"/>
  <c r="G4" i="2"/>
  <c r="G3" i="2" s="1"/>
  <c r="I4" i="2"/>
  <c r="I5" i="2" s="1"/>
  <c r="J4" i="2"/>
  <c r="J5" i="2" s="1"/>
  <c r="K4" i="2"/>
  <c r="K5" i="2" s="1"/>
  <c r="N4" i="2"/>
  <c r="N3" i="2" s="1"/>
  <c r="C4" i="2"/>
  <c r="C3" i="2" s="1"/>
  <c r="B16" i="2"/>
  <c r="B17" i="2" s="1"/>
  <c r="B12" i="2"/>
  <c r="B13" i="2" s="1"/>
  <c r="B8" i="2"/>
  <c r="B9" i="2" s="1"/>
  <c r="B4" i="2"/>
  <c r="B3" i="2" s="1"/>
  <c r="G17" i="2" l="1"/>
  <c r="G7" i="2"/>
  <c r="B11" i="2"/>
  <c r="D7" i="2"/>
  <c r="D11" i="2"/>
  <c r="K11" i="2"/>
  <c r="C13" i="2"/>
  <c r="C7" i="2"/>
  <c r="C15" i="2"/>
  <c r="D15" i="2"/>
  <c r="I15" i="2"/>
  <c r="J15" i="2"/>
  <c r="G13" i="2"/>
  <c r="K3" i="2"/>
  <c r="I3" i="2"/>
  <c r="K7" i="2"/>
  <c r="F9" i="2"/>
  <c r="I11" i="2"/>
  <c r="K15" i="2"/>
  <c r="F13" i="2"/>
  <c r="C5" i="2"/>
  <c r="I7" i="2"/>
  <c r="J7" i="2"/>
  <c r="J11" i="2"/>
  <c r="F17" i="2"/>
  <c r="J3" i="2"/>
  <c r="B5" i="2"/>
  <c r="D5" i="2"/>
  <c r="G5" i="2"/>
  <c r="F5" i="2"/>
  <c r="N5" i="2"/>
  <c r="E5" i="2"/>
  <c r="E15" i="2"/>
  <c r="N15" i="2"/>
  <c r="E11" i="2"/>
  <c r="N11" i="2"/>
  <c r="E7" i="2"/>
  <c r="N7" i="2"/>
  <c r="B15" i="2"/>
  <c r="B7" i="2"/>
</calcChain>
</file>

<file path=xl/sharedStrings.xml><?xml version="1.0" encoding="utf-8"?>
<sst xmlns="http://schemas.openxmlformats.org/spreadsheetml/2006/main" count="523" uniqueCount="43">
  <si>
    <t>Fixed Assets</t>
  </si>
  <si>
    <t>Fixed Liabilities</t>
  </si>
  <si>
    <t>Total Liabilities</t>
  </si>
  <si>
    <t xml:space="preserve">Capital Stock </t>
  </si>
  <si>
    <t>Capital Surplus</t>
  </si>
  <si>
    <t>Translation Adjustments</t>
    <phoneticPr fontId="1"/>
  </si>
  <si>
    <t>Net Assets</t>
    <phoneticPr fontId="1"/>
  </si>
  <si>
    <t>Retained Earnings</t>
  </si>
  <si>
    <t>Total Assets</t>
    <phoneticPr fontId="1"/>
  </si>
  <si>
    <t>Quarter</t>
  </si>
  <si>
    <t>Total Current Assets</t>
  </si>
  <si>
    <t>Total Current Liabilities</t>
  </si>
  <si>
    <t>Total Equity</t>
  </si>
  <si>
    <t>Liabilities and Equity</t>
  </si>
  <si>
    <t>Revenue</t>
  </si>
  <si>
    <t>Cost of revenue</t>
  </si>
  <si>
    <t>Gross profit</t>
  </si>
  <si>
    <t>Research and development</t>
  </si>
  <si>
    <t>Sales and marketing</t>
  </si>
  <si>
    <t>General and administrative</t>
  </si>
  <si>
    <t>Total operating expenses</t>
  </si>
  <si>
    <t>Loss from operations</t>
  </si>
  <si>
    <t>Interest income</t>
  </si>
  <si>
    <t>Interest expense</t>
  </si>
  <si>
    <t>Change in fair value of financial instruments</t>
  </si>
  <si>
    <t>Other income, net</t>
  </si>
  <si>
    <t>Loss before provision for income taxes</t>
  </si>
  <si>
    <t>Provision for income taxes</t>
  </si>
  <si>
    <t>Net loss</t>
  </si>
  <si>
    <t>-</t>
  </si>
  <si>
    <t>-</t>
    <phoneticPr fontId="1"/>
  </si>
  <si>
    <t>Debt extinguishment gain</t>
    <phoneticPr fontId="1"/>
  </si>
  <si>
    <t>Total other income, net</t>
    <phoneticPr fontId="1"/>
  </si>
  <si>
    <t>Net Loss Margin</t>
    <phoneticPr fontId="1"/>
  </si>
  <si>
    <t>Return on Assets</t>
    <phoneticPr fontId="1"/>
  </si>
  <si>
    <t>Financial Levarage</t>
    <phoneticPr fontId="1"/>
  </si>
  <si>
    <t>Total Liabilities</t>
    <phoneticPr fontId="1"/>
  </si>
  <si>
    <t>Total Asset Growth Rate</t>
    <phoneticPr fontId="1"/>
  </si>
  <si>
    <t>Total Liabilities Growth Rate</t>
    <phoneticPr fontId="1"/>
  </si>
  <si>
    <t>Total Equity</t>
    <phoneticPr fontId="1"/>
  </si>
  <si>
    <t>Total Equity Growth Rate</t>
    <phoneticPr fontId="1"/>
  </si>
  <si>
    <t>Total Operational Satellites</t>
  </si>
  <si>
    <t>Total Launch Satellites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</si>
</sst>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"/>
    <numFmt numFmtId="177" formatCode="_(&quot;$&quot;* #,##0_);_(&quot;$&quot;* \(#,##0\);_(&quot;$&quot;* &quot;-&quot;_);_(@_)"/>
    <numFmt numFmtId="178" formatCode="&quot;¥&quot;#,##0_);[Red]\(&quot;¥&quot;#,##0\)"/>
    <numFmt numFmtId="179" formatCode="0_);[Red]\(0\)"/>
  </numFmts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2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0" xfId="0" applyNumberFormat="1" applyFont="1"/>
    <xf numFmtId="3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76" fontId="4" fillId="2" borderId="1" xfId="0" applyNumberFormat="1" applyFont="1" applyFill="1" applyBorder="1" applyAlignment="1">
      <alignment horizontal="right"/>
    </xf>
    <xf numFmtId="176" fontId="5" fillId="2" borderId="0" xfId="0" applyNumberFormat="1" applyFont="1" applyFill="1"/>
    <xf numFmtId="176" fontId="4" fillId="0" borderId="1" xfId="0" applyNumberFormat="1" applyFont="1" applyBorder="1" applyAlignment="1">
      <alignment horizontal="right"/>
    </xf>
    <xf numFmtId="176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177" fontId="0" fillId="0" borderId="0" xfId="0" applyNumberForma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14" fontId="9" fillId="2" borderId="1" xfId="0" applyNumberFormat="1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178" fontId="9" fillId="0" borderId="0" xfId="0" applyNumberFormat="1" applyFont="1"/>
    <xf numFmtId="178" fontId="9" fillId="0" borderId="1" xfId="0" applyNumberFormat="1" applyFont="1" applyBorder="1" applyAlignment="1">
      <alignment horizontal="right"/>
    </xf>
    <xf numFmtId="176" fontId="0" fillId="0" borderId="0" xfId="0" applyNumberFormat="1"/>
    <xf numFmtId="14" fontId="11" fillId="0" borderId="1" xfId="0" applyNumberFormat="1" applyFont="1" applyBorder="1" applyAlignment="1">
      <alignment horizontal="right" vertical="top"/>
    </xf>
    <xf numFmtId="178" fontId="11" fillId="0" borderId="1" xfId="0" applyNumberFormat="1" applyFont="1" applyBorder="1" applyAlignment="1">
      <alignment horizontal="right" vertical="top"/>
    </xf>
    <xf numFmtId="178" fontId="11" fillId="0" borderId="0" xfId="0" applyNumberFormat="1" applyFont="1" applyAlignment="1">
      <alignment vertical="top"/>
    </xf>
    <xf numFmtId="178" fontId="11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14" fontId="0" fillId="0" borderId="0" xfId="0" applyNumberFormat="1"/>
    <xf numFmtId="178" fontId="11" fillId="2" borderId="0" xfId="0" applyNumberFormat="1" applyFont="1" applyFill="1"/>
    <xf numFmtId="178" fontId="11" fillId="4" borderId="0" xfId="0" applyNumberFormat="1" applyFont="1" applyFill="1"/>
    <xf numFmtId="178" fontId="11" fillId="4" borderId="1" xfId="0" applyNumberFormat="1" applyFont="1" applyFill="1" applyBorder="1" applyAlignment="1">
      <alignment horizontal="right"/>
    </xf>
    <xf numFmtId="178" fontId="10" fillId="0" borderId="0" xfId="0" applyNumberFormat="1" applyFont="1" applyAlignment="1">
      <alignment vertical="center" wrapText="1"/>
    </xf>
    <xf numFmtId="178" fontId="10" fillId="5" borderId="0" xfId="0" applyNumberFormat="1" applyFont="1" applyFill="1" applyAlignment="1">
      <alignment vertical="center" wrapText="1"/>
    </xf>
    <xf numFmtId="178" fontId="10" fillId="6" borderId="0" xfId="0" applyNumberFormat="1" applyFont="1" applyFill="1" applyAlignment="1">
      <alignment vertical="center" wrapText="1"/>
    </xf>
    <xf numFmtId="178" fontId="11" fillId="3" borderId="0" xfId="0" applyNumberFormat="1" applyFont="1" applyFill="1"/>
    <xf numFmtId="178" fontId="10" fillId="4" borderId="0" xfId="0" applyNumberFormat="1" applyFont="1" applyFill="1" applyAlignment="1">
      <alignment vertical="top" wrapText="1"/>
    </xf>
    <xf numFmtId="178" fontId="11" fillId="4" borderId="0" xfId="0" applyNumberFormat="1" applyFont="1" applyFill="1" applyAlignment="1">
      <alignment vertical="top" wrapText="1"/>
    </xf>
    <xf numFmtId="178" fontId="11" fillId="5" borderId="1" xfId="1" applyNumberFormat="1" applyFont="1" applyFill="1" applyBorder="1" applyAlignment="1">
      <alignment horizontal="right"/>
    </xf>
    <xf numFmtId="178" fontId="11" fillId="5" borderId="1" xfId="0" applyNumberFormat="1" applyFont="1" applyFill="1" applyBorder="1" applyAlignment="1">
      <alignment horizontal="right"/>
    </xf>
    <xf numFmtId="178" fontId="11" fillId="3" borderId="1" xfId="0" applyNumberFormat="1" applyFont="1" applyFill="1" applyBorder="1" applyAlignment="1">
      <alignment horizontal="right"/>
    </xf>
    <xf numFmtId="178" fontId="11" fillId="5" borderId="1" xfId="2" applyNumberFormat="1" applyFont="1" applyFill="1" applyBorder="1" applyAlignment="1">
      <alignment horizontal="right"/>
    </xf>
    <xf numFmtId="178" fontId="11" fillId="3" borderId="0" xfId="0" applyNumberFormat="1" applyFont="1" applyFill="1" applyAlignment="1">
      <alignment horizontal="right"/>
    </xf>
    <xf numFmtId="178" fontId="11" fillId="0" borderId="0" xfId="0" applyNumberFormat="1" applyFont="1"/>
    <xf numFmtId="178" fontId="11" fillId="0" borderId="1" xfId="0" applyNumberFormat="1" applyFont="1" applyBorder="1" applyAlignment="1">
      <alignment horizontal="right"/>
    </xf>
    <xf numFmtId="179" fontId="11" fillId="6" borderId="1" xfId="2" applyNumberFormat="1" applyFont="1" applyFill="1" applyBorder="1" applyAlignment="1">
      <alignment horizontal="right"/>
    </xf>
    <xf numFmtId="178" fontId="12" fillId="0" borderId="0" xfId="0" applyNumberFormat="1" applyFont="1"/>
    <xf numFmtId="14" fontId="11" fillId="0" borderId="0" xfId="0" applyNumberFormat="1" applyFont="1"/>
    <xf numFmtId="179" fontId="11" fillId="0" borderId="1" xfId="0" applyNumberFormat="1" applyFont="1" applyBorder="1" applyAlignment="1">
      <alignment horizontal="right" vertical="top"/>
    </xf>
    <xf numFmtId="179" fontId="11" fillId="0" borderId="0" xfId="0" applyNumberFormat="1" applyFo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1B8-9403-4F66-B332-2C0CDF711F8B}">
  <dimension ref="A1:AG27"/>
  <sheetViews>
    <sheetView tabSelected="1" zoomScaleNormal="100" workbookViewId="0">
      <selection activeCell="D13" sqref="D13"/>
    </sheetView>
  </sheetViews>
  <sheetFormatPr defaultColWidth="11" defaultRowHeight="14.25" x14ac:dyDescent="0.15"/>
  <cols>
    <col min="1" max="1" width="13.25" bestFit="1" customWidth="1"/>
    <col min="2" max="3" width="13.25" customWidth="1"/>
    <col min="4" max="4" width="21.75" bestFit="1" customWidth="1"/>
    <col min="5" max="6" width="16.75" bestFit="1" customWidth="1"/>
    <col min="7" max="7" width="25.375" bestFit="1" customWidth="1"/>
    <col min="8" max="8" width="17.125" bestFit="1" customWidth="1"/>
    <col min="9" max="9" width="17" bestFit="1" customWidth="1"/>
    <col min="10" max="10" width="20.5" style="1" bestFit="1" customWidth="1"/>
    <col min="11" max="11" width="15.125" bestFit="1" customWidth="1"/>
    <col min="12" max="12" width="16.75" bestFit="1" customWidth="1"/>
    <col min="13" max="13" width="19.5" bestFit="1" customWidth="1"/>
    <col min="14" max="14" width="25.75" bestFit="1" customWidth="1"/>
    <col min="15" max="15" width="16.75" bestFit="1" customWidth="1"/>
    <col min="16" max="16" width="22.375" bestFit="1" customWidth="1"/>
    <col min="17" max="17" width="19" bestFit="1" customWidth="1"/>
    <col min="18" max="18" width="20.375" bestFit="1" customWidth="1"/>
    <col min="19" max="19" width="19" bestFit="1" customWidth="1"/>
    <col min="20" max="20" width="14" bestFit="1" customWidth="1"/>
    <col min="21" max="21" width="10.875" bestFit="1" customWidth="1"/>
    <col min="22" max="22" width="19" bestFit="1" customWidth="1"/>
    <col min="23" max="23" width="10.5" bestFit="1" customWidth="1"/>
    <col min="24" max="24" width="20.375" bestFit="1" customWidth="1"/>
    <col min="25" max="25" width="17.625" bestFit="1" customWidth="1"/>
    <col min="26" max="26" width="13.25" bestFit="1" customWidth="1"/>
    <col min="27" max="28" width="17.625" bestFit="1" customWidth="1"/>
    <col min="29" max="29" width="16.25" bestFit="1" customWidth="1"/>
    <col min="30" max="30" width="11.75" bestFit="1" customWidth="1"/>
    <col min="31" max="31" width="23.125" bestFit="1" customWidth="1"/>
    <col min="32" max="32" width="16.25" bestFit="1" customWidth="1"/>
    <col min="33" max="33" width="23.125" bestFit="1" customWidth="1"/>
  </cols>
  <sheetData>
    <row r="1" spans="1:33" ht="42.75" x14ac:dyDescent="0.15">
      <c r="A1" s="28" t="s">
        <v>9</v>
      </c>
      <c r="B1" s="28" t="s">
        <v>42</v>
      </c>
      <c r="C1" s="28" t="s">
        <v>41</v>
      </c>
      <c r="D1" s="29" t="s">
        <v>10</v>
      </c>
      <c r="E1" s="29" t="s">
        <v>0</v>
      </c>
      <c r="F1" s="29" t="s">
        <v>8</v>
      </c>
      <c r="G1" s="29" t="s">
        <v>11</v>
      </c>
      <c r="H1" s="29" t="s">
        <v>1</v>
      </c>
      <c r="I1" s="29" t="s">
        <v>36</v>
      </c>
      <c r="J1" s="29" t="s">
        <v>39</v>
      </c>
      <c r="K1" s="29" t="s">
        <v>3</v>
      </c>
      <c r="L1" s="29" t="s">
        <v>4</v>
      </c>
      <c r="M1" s="29" t="s">
        <v>7</v>
      </c>
      <c r="N1" s="29" t="s">
        <v>5</v>
      </c>
      <c r="O1" s="29" t="s">
        <v>6</v>
      </c>
      <c r="P1" s="29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28" t="s">
        <v>20</v>
      </c>
      <c r="X1" s="28" t="s">
        <v>21</v>
      </c>
      <c r="Y1" s="28" t="s">
        <v>31</v>
      </c>
      <c r="Z1" s="28" t="s">
        <v>22</v>
      </c>
      <c r="AA1" s="28" t="s">
        <v>23</v>
      </c>
      <c r="AB1" s="30" t="s">
        <v>24</v>
      </c>
      <c r="AC1" s="28" t="s">
        <v>25</v>
      </c>
      <c r="AD1" s="28" t="s">
        <v>32</v>
      </c>
      <c r="AE1" s="28" t="s">
        <v>26</v>
      </c>
      <c r="AF1" s="28" t="s">
        <v>27</v>
      </c>
      <c r="AG1" s="28" t="s">
        <v>28</v>
      </c>
    </row>
    <row r="2" spans="1:33" x14ac:dyDescent="0.15">
      <c r="A2" s="24">
        <v>43616</v>
      </c>
      <c r="B2" s="51">
        <v>0</v>
      </c>
      <c r="C2" s="51">
        <v>0</v>
      </c>
      <c r="D2" s="25">
        <v>1805078000</v>
      </c>
      <c r="E2" s="25">
        <v>7020000</v>
      </c>
      <c r="F2" s="25">
        <v>1812099000</v>
      </c>
      <c r="G2" s="25">
        <v>37259000</v>
      </c>
      <c r="H2" s="25">
        <v>20000000</v>
      </c>
      <c r="I2" s="25">
        <v>57259000</v>
      </c>
      <c r="J2" s="26">
        <v>1746053000</v>
      </c>
      <c r="K2" s="25">
        <v>100000000</v>
      </c>
      <c r="L2" s="25">
        <v>2358000000</v>
      </c>
      <c r="M2" s="25">
        <v>-713005000</v>
      </c>
      <c r="N2" s="25">
        <v>9845000</v>
      </c>
      <c r="O2" s="25">
        <v>1754840000</v>
      </c>
      <c r="P2" s="25">
        <v>1812099000</v>
      </c>
      <c r="Q2" s="26">
        <v>0</v>
      </c>
      <c r="R2" s="26">
        <v>0</v>
      </c>
      <c r="S2" s="26">
        <v>0</v>
      </c>
      <c r="T2" s="26" t="s">
        <v>29</v>
      </c>
      <c r="U2" s="26" t="s">
        <v>29</v>
      </c>
      <c r="V2" s="26">
        <v>595194000</v>
      </c>
      <c r="W2" s="26" t="s">
        <v>29</v>
      </c>
      <c r="X2" s="26">
        <v>-595194000</v>
      </c>
      <c r="Y2" s="26">
        <v>2786000</v>
      </c>
      <c r="Z2" s="26">
        <v>66000</v>
      </c>
      <c r="AA2" s="26">
        <v>-1032000</v>
      </c>
      <c r="AB2" s="26" t="s">
        <v>29</v>
      </c>
      <c r="AC2" s="26">
        <v>1129000</v>
      </c>
      <c r="AD2" s="26" t="s">
        <v>29</v>
      </c>
      <c r="AE2" s="26">
        <v>-592244000</v>
      </c>
      <c r="AF2" s="26">
        <v>1069000</v>
      </c>
      <c r="AG2" s="26">
        <v>-593314000</v>
      </c>
    </row>
    <row r="3" spans="1:33" x14ac:dyDescent="0.15">
      <c r="A3" s="24">
        <v>43708</v>
      </c>
      <c r="B3" s="51">
        <v>0</v>
      </c>
      <c r="C3" s="51">
        <v>0</v>
      </c>
      <c r="D3" s="25">
        <v>1572117005.4644809</v>
      </c>
      <c r="E3" s="25">
        <v>6169672.1311475411</v>
      </c>
      <c r="F3" s="25">
        <v>1578287428.9617488</v>
      </c>
      <c r="G3" s="25">
        <v>30598098.36065574</v>
      </c>
      <c r="H3" s="25">
        <v>20000000</v>
      </c>
      <c r="I3" s="25">
        <v>50598098.36065574</v>
      </c>
      <c r="J3" s="27">
        <v>1521086827.8688526</v>
      </c>
      <c r="K3" s="25">
        <v>100000000</v>
      </c>
      <c r="L3" s="25">
        <v>2358000000</v>
      </c>
      <c r="M3" s="25">
        <v>-937707868.85245895</v>
      </c>
      <c r="N3" s="25">
        <v>7370300.5464480873</v>
      </c>
      <c r="O3" s="25">
        <v>1525192918.0327868</v>
      </c>
      <c r="P3" s="25">
        <v>1575718071.0382514</v>
      </c>
      <c r="Q3" s="26">
        <f>(Q2-Q4)/(PL!$A4-PL!$A2)*(PL!$A4-PL!$A3)+Q4</f>
        <v>540437.15846994531</v>
      </c>
      <c r="R3" s="26">
        <f>(R2-R4)/(PL!$A4-PL!$A2)*(PL!$A4-PL!$A3)+R4</f>
        <v>-530382.51366120216</v>
      </c>
      <c r="S3" s="26">
        <f>(S2-S4)/(PL!$A4-PL!$A2)*(PL!$A4-PL!$A3)+S4</f>
        <v>10054.644808743169</v>
      </c>
      <c r="T3" s="26" t="s">
        <v>29</v>
      </c>
      <c r="U3" s="26" t="s">
        <v>29</v>
      </c>
      <c r="V3" s="25">
        <v>671911724.04371583</v>
      </c>
      <c r="W3" s="26" t="s">
        <v>29</v>
      </c>
      <c r="X3" s="25">
        <v>-671911724.04371583</v>
      </c>
      <c r="Y3" s="25">
        <v>2360587.4316939889</v>
      </c>
      <c r="Z3" s="25">
        <v>90117.486338797811</v>
      </c>
      <c r="AA3" s="25">
        <v>-820163.93442622945</v>
      </c>
      <c r="AB3" s="26" t="s">
        <v>29</v>
      </c>
      <c r="AC3" s="25">
        <v>854756.83060109289</v>
      </c>
      <c r="AD3" s="26" t="s">
        <v>29</v>
      </c>
      <c r="AE3" s="25">
        <v>-669425426.22950828</v>
      </c>
      <c r="AF3" s="25">
        <v>1072729.5081967213</v>
      </c>
      <c r="AG3" s="25">
        <v>-670498907.10382509</v>
      </c>
    </row>
    <row r="4" spans="1:33" x14ac:dyDescent="0.15">
      <c r="A4" s="24">
        <v>43799</v>
      </c>
      <c r="B4" s="51">
        <v>0</v>
      </c>
      <c r="C4" s="51">
        <v>0</v>
      </c>
      <c r="D4" s="25">
        <v>1336596000</v>
      </c>
      <c r="E4" s="25">
        <v>5310000</v>
      </c>
      <c r="F4" s="25">
        <v>1341906500</v>
      </c>
      <c r="G4" s="25">
        <v>23864000</v>
      </c>
      <c r="H4" s="25">
        <v>20000000</v>
      </c>
      <c r="I4" s="25">
        <v>43864000</v>
      </c>
      <c r="J4" s="27">
        <v>1293648500</v>
      </c>
      <c r="K4" s="25">
        <v>100000000</v>
      </c>
      <c r="L4" s="25">
        <v>2358000000</v>
      </c>
      <c r="M4" s="25">
        <v>-1164880000</v>
      </c>
      <c r="N4" s="25">
        <v>4922500</v>
      </c>
      <c r="O4" s="25">
        <v>1298042000</v>
      </c>
      <c r="P4" s="25">
        <v>1341906500</v>
      </c>
      <c r="Q4" s="26">
        <f>(Q2-Q6)/(PL!$A6-PL!$A2)*(PL!$A6-PL!$A4)+Q6</f>
        <v>1075000</v>
      </c>
      <c r="R4" s="26">
        <f>(R2-R6)/(PL!$A6-PL!$A2)*(PL!$A6-PL!$A4)+R6</f>
        <v>-1055000</v>
      </c>
      <c r="S4" s="26">
        <f>(S2-S6)/(PL!$A6-PL!$A2)*(PL!$A6-PL!$A4)+S6</f>
        <v>20000</v>
      </c>
      <c r="T4" s="26" t="s">
        <v>29</v>
      </c>
      <c r="U4" s="26" t="s">
        <v>29</v>
      </c>
      <c r="V4" s="25">
        <v>749472500</v>
      </c>
      <c r="W4" s="26" t="s">
        <v>29</v>
      </c>
      <c r="X4" s="25">
        <v>-749472500</v>
      </c>
      <c r="Y4" s="25">
        <v>1930500</v>
      </c>
      <c r="Z4" s="25">
        <v>114500</v>
      </c>
      <c r="AA4" s="25">
        <v>-606000</v>
      </c>
      <c r="AB4" s="26" t="s">
        <v>29</v>
      </c>
      <c r="AC4" s="25">
        <v>577500</v>
      </c>
      <c r="AD4" s="26" t="s">
        <v>29</v>
      </c>
      <c r="AE4" s="25">
        <v>-747455000</v>
      </c>
      <c r="AF4" s="25">
        <v>1076500</v>
      </c>
      <c r="AG4" s="25">
        <v>-748532000</v>
      </c>
    </row>
    <row r="5" spans="1:33" x14ac:dyDescent="0.15">
      <c r="A5" s="24">
        <v>43888</v>
      </c>
      <c r="B5" s="51">
        <v>1</v>
      </c>
      <c r="C5" s="51">
        <v>0</v>
      </c>
      <c r="D5" s="25">
        <v>1101074994.5355191</v>
      </c>
      <c r="E5" s="25">
        <v>4450327.8688524589</v>
      </c>
      <c r="F5" s="25">
        <v>1105525571.0382512</v>
      </c>
      <c r="G5" s="25">
        <v>17129901.63934426</v>
      </c>
      <c r="H5" s="25">
        <v>20000000</v>
      </c>
      <c r="I5" s="25">
        <v>37129901.639344268</v>
      </c>
      <c r="J5" s="27">
        <v>1066210172.1311475</v>
      </c>
      <c r="K5" s="25">
        <v>100000000</v>
      </c>
      <c r="L5" s="25">
        <v>2358000000</v>
      </c>
      <c r="M5" s="25">
        <v>-1392052131.147541</v>
      </c>
      <c r="N5" s="25">
        <v>2528497.2677595625</v>
      </c>
      <c r="O5" s="25">
        <v>1075883409.8360655</v>
      </c>
      <c r="P5" s="25">
        <v>1113233644.8087432</v>
      </c>
      <c r="Q5" s="26">
        <f>(Q4-Q6)/(PL!$A6-PL!$A4)*(PL!$A6-PL!$A5)+Q6</f>
        <v>1597814.2076502731</v>
      </c>
      <c r="R5" s="26">
        <f>(R4-R6)/(PL!$A6-PL!$A4)*(PL!$A6-PL!$A5)+R6</f>
        <v>-1568087.4316939891</v>
      </c>
      <c r="S5" s="26">
        <f>(S4-S6)/(PL!$A6-PL!$A4)*(PL!$A6-PL!$A5)+S6</f>
        <v>29726.775956284153</v>
      </c>
      <c r="T5" s="26" t="s">
        <v>29</v>
      </c>
      <c r="U5" s="26" t="s">
        <v>29</v>
      </c>
      <c r="V5" s="25">
        <v>827033275.95628417</v>
      </c>
      <c r="W5" s="26" t="s">
        <v>29</v>
      </c>
      <c r="X5" s="25">
        <v>-827033275.95628417</v>
      </c>
      <c r="Y5" s="25">
        <v>1500412.5683060111</v>
      </c>
      <c r="Z5" s="25">
        <v>138882.51366120219</v>
      </c>
      <c r="AA5" s="25">
        <v>-391836.06557377049</v>
      </c>
      <c r="AB5" s="26" t="s">
        <v>29</v>
      </c>
      <c r="AC5" s="25">
        <v>300243.16939890711</v>
      </c>
      <c r="AD5" s="26" t="s">
        <v>29</v>
      </c>
      <c r="AE5" s="25">
        <v>-825484573.77049184</v>
      </c>
      <c r="AF5" s="25">
        <v>1080270.4918032787</v>
      </c>
      <c r="AG5" s="25">
        <v>-826565092.89617491</v>
      </c>
    </row>
    <row r="6" spans="1:33" x14ac:dyDescent="0.15">
      <c r="A6" s="24">
        <v>43982</v>
      </c>
      <c r="B6" s="51">
        <v>1</v>
      </c>
      <c r="C6" s="51">
        <v>0</v>
      </c>
      <c r="D6" s="25">
        <v>868114000</v>
      </c>
      <c r="E6" s="25">
        <v>3600000</v>
      </c>
      <c r="F6" s="25">
        <v>871714000</v>
      </c>
      <c r="G6" s="25">
        <v>10469000</v>
      </c>
      <c r="H6" s="25">
        <v>20000000</v>
      </c>
      <c r="I6" s="25">
        <v>30469000</v>
      </c>
      <c r="J6" s="26">
        <v>841244000</v>
      </c>
      <c r="K6" s="25">
        <v>100000000</v>
      </c>
      <c r="L6" s="25">
        <v>2358000000</v>
      </c>
      <c r="M6" s="25">
        <v>-1616755000</v>
      </c>
      <c r="N6" s="25">
        <v>0</v>
      </c>
      <c r="O6" s="25">
        <v>841244000</v>
      </c>
      <c r="P6" s="25">
        <v>871714000</v>
      </c>
      <c r="Q6" s="26">
        <f>(Q2-Q10)/(PL!$A8-PL!$A4)*(PL!$A8-PL!$A6)+Q10</f>
        <v>2150000</v>
      </c>
      <c r="R6" s="26">
        <f>(R2-R10)/(PL!$A8-PL!$A4)*(PL!$A8-PL!$A6)+R10</f>
        <v>-2110000</v>
      </c>
      <c r="S6" s="26">
        <f>(S2-S10)/(PL!$A8-PL!$A4)*(PL!$A8-PL!$A6)+S10</f>
        <v>40000</v>
      </c>
      <c r="T6" s="26" t="s">
        <v>29</v>
      </c>
      <c r="U6" s="26" t="s">
        <v>29</v>
      </c>
      <c r="V6" s="26">
        <v>903751000</v>
      </c>
      <c r="W6" s="26" t="s">
        <v>29</v>
      </c>
      <c r="X6" s="26">
        <v>-903751000</v>
      </c>
      <c r="Y6" s="26">
        <v>1075000</v>
      </c>
      <c r="Z6" s="26">
        <v>163000</v>
      </c>
      <c r="AA6" s="26">
        <v>-180000</v>
      </c>
      <c r="AB6" s="26" t="s">
        <v>29</v>
      </c>
      <c r="AC6" s="26">
        <v>26000</v>
      </c>
      <c r="AD6" s="26" t="s">
        <v>29</v>
      </c>
      <c r="AE6" s="26">
        <v>-902666000</v>
      </c>
      <c r="AF6" s="26">
        <v>1084000</v>
      </c>
      <c r="AG6" s="26">
        <v>-903750000</v>
      </c>
    </row>
    <row r="7" spans="1:33" x14ac:dyDescent="0.15">
      <c r="A7" s="24">
        <v>44074</v>
      </c>
      <c r="B7" s="51">
        <v>1</v>
      </c>
      <c r="C7" s="51">
        <v>0</v>
      </c>
      <c r="D7" s="25">
        <v>924936893.15068483</v>
      </c>
      <c r="E7" s="25">
        <v>6089410.9589041108</v>
      </c>
      <c r="F7" s="25">
        <v>931026304.1095891</v>
      </c>
      <c r="G7" s="25">
        <v>16278539.726027399</v>
      </c>
      <c r="H7" s="25">
        <v>89808219.178082183</v>
      </c>
      <c r="I7" s="25">
        <v>106086758.9041096</v>
      </c>
      <c r="J7" s="27">
        <v>824938545.2054795</v>
      </c>
      <c r="K7" s="25">
        <v>100000000</v>
      </c>
      <c r="L7" s="25">
        <v>2499073186.3013697</v>
      </c>
      <c r="M7" s="25">
        <v>-1774133890.4109588</v>
      </c>
      <c r="N7" s="25">
        <v>0</v>
      </c>
      <c r="O7" s="25">
        <v>824759364.38356161</v>
      </c>
      <c r="P7" s="25">
        <v>931678087.67123294</v>
      </c>
      <c r="Q7" s="26">
        <f>(Q6-Q8)/(PL!$A8-PL!$A6)*(PL!$A8-PL!$A7)+Q8</f>
        <v>2691917.8082191781</v>
      </c>
      <c r="R7" s="26">
        <f>(R6-R8)/(PL!$A8-PL!$A6)*(PL!$A8-PL!$A7)+R8</f>
        <v>-2641835.6164383562</v>
      </c>
      <c r="S7" s="26">
        <f>(S6-S8)/(PL!$A8-PL!$A6)*(PL!$A8-PL!$A7)+S8</f>
        <v>50082.191780821922</v>
      </c>
      <c r="T7" s="26" t="s">
        <v>29</v>
      </c>
      <c r="U7" s="26" t="s">
        <v>29</v>
      </c>
      <c r="V7" s="25">
        <v>834882200</v>
      </c>
      <c r="W7" s="26" t="s">
        <v>29</v>
      </c>
      <c r="X7" s="25">
        <v>-834862254.79452062</v>
      </c>
      <c r="Y7" s="25">
        <v>1771087.6712328768</v>
      </c>
      <c r="Z7" s="25">
        <v>128345.20547945207</v>
      </c>
      <c r="AA7" s="25">
        <v>-388926.02739726024</v>
      </c>
      <c r="AB7" s="26" t="s">
        <v>29</v>
      </c>
      <c r="AC7" s="25">
        <v>547567.12328767113</v>
      </c>
      <c r="AD7" s="26" t="s">
        <v>29</v>
      </c>
      <c r="AE7" s="25">
        <v>-834731383.56164384</v>
      </c>
      <c r="AF7" s="25">
        <v>1078515.0684931506</v>
      </c>
      <c r="AG7" s="25">
        <v>-835810147.94520545</v>
      </c>
    </row>
    <row r="8" spans="1:33" x14ac:dyDescent="0.15">
      <c r="A8" s="24">
        <v>44165</v>
      </c>
      <c r="B8" s="51">
        <v>1</v>
      </c>
      <c r="C8" s="51">
        <v>0</v>
      </c>
      <c r="D8" s="25">
        <v>982384213.69863009</v>
      </c>
      <c r="E8" s="25">
        <v>8606178.0821917821</v>
      </c>
      <c r="F8" s="25">
        <v>990990391.78082192</v>
      </c>
      <c r="G8" s="25">
        <v>22151920.547945205</v>
      </c>
      <c r="H8" s="25">
        <v>160383561.64383563</v>
      </c>
      <c r="I8" s="25">
        <v>182535482.19178084</v>
      </c>
      <c r="J8" s="27">
        <v>808453909.58904111</v>
      </c>
      <c r="K8" s="25">
        <v>100000000</v>
      </c>
      <c r="L8" s="25">
        <v>2641696627.3972602</v>
      </c>
      <c r="M8" s="25">
        <v>-1933242219.1780822</v>
      </c>
      <c r="N8" s="25">
        <v>0</v>
      </c>
      <c r="O8" s="25">
        <v>808453909.58904111</v>
      </c>
      <c r="P8" s="25">
        <v>990990391.78082192</v>
      </c>
      <c r="Q8" s="26">
        <f>(Q6-Q10)/(PL!$A10-PL!$A6)*(PL!$A10-PL!$A8)+Q10</f>
        <v>3227945.2054794519</v>
      </c>
      <c r="R8" s="26">
        <f>(R6-R10)/(PL!$A10-PL!$A6)*(PL!$A10-PL!$A8)+R10</f>
        <v>-3167890.4109589038</v>
      </c>
      <c r="S8" s="26">
        <f>(S6-S10)/(PL!$A10-PL!$A6)*(PL!$A10-PL!$A8)+S10</f>
        <v>60054.794520547948</v>
      </c>
      <c r="T8" s="26" t="s">
        <v>29</v>
      </c>
      <c r="U8" s="26" t="s">
        <v>29</v>
      </c>
      <c r="V8" s="25">
        <v>765256600</v>
      </c>
      <c r="W8" s="26" t="s">
        <v>29</v>
      </c>
      <c r="X8" s="25">
        <v>-765216490.41095889</v>
      </c>
      <c r="Y8" s="25">
        <v>2474824.6575342463</v>
      </c>
      <c r="Z8" s="25">
        <v>93309.589041095896</v>
      </c>
      <c r="AA8" s="25">
        <v>-600147.94520547951</v>
      </c>
      <c r="AB8" s="26" t="s">
        <v>29</v>
      </c>
      <c r="AC8" s="25">
        <v>1074865.7534246575</v>
      </c>
      <c r="AD8" s="26" t="s">
        <v>29</v>
      </c>
      <c r="AE8" s="25">
        <v>-766050232.87671232</v>
      </c>
      <c r="AF8" s="25">
        <v>1072969.8630136987</v>
      </c>
      <c r="AG8" s="25">
        <v>-767123704.1095891</v>
      </c>
    </row>
    <row r="9" spans="1:33" x14ac:dyDescent="0.15">
      <c r="A9" s="24">
        <v>44254</v>
      </c>
      <c r="B9" s="51">
        <v>1</v>
      </c>
      <c r="C9" s="51">
        <v>0</v>
      </c>
      <c r="D9" s="25">
        <v>1039831534.2465754</v>
      </c>
      <c r="E9" s="25">
        <v>11122945.205479452</v>
      </c>
      <c r="F9" s="25">
        <v>1050954479.4520547</v>
      </c>
      <c r="G9" s="25">
        <v>28025301.369863015</v>
      </c>
      <c r="H9" s="25">
        <v>230958904.10958907</v>
      </c>
      <c r="I9" s="25">
        <v>258984205.47945207</v>
      </c>
      <c r="J9" s="27">
        <v>791969273.97260284</v>
      </c>
      <c r="K9" s="25">
        <v>100000000</v>
      </c>
      <c r="L9" s="25">
        <v>2784320068.4931507</v>
      </c>
      <c r="M9" s="25">
        <v>-2092350547.9452057</v>
      </c>
      <c r="N9" s="25">
        <v>0</v>
      </c>
      <c r="O9" s="25">
        <v>792506816.43835616</v>
      </c>
      <c r="P9" s="25">
        <v>1048999128.7671233</v>
      </c>
      <c r="Q9" s="26">
        <f>(Q8-Q10)/(PL!$A10-PL!$A8)*(PL!$A10-PL!$A9)+Q10</f>
        <v>3752191.7808219176</v>
      </c>
      <c r="R9" s="26">
        <f>(R8-R10)/(PL!$A10-PL!$A8)*(PL!$A10-PL!$A9)+R10</f>
        <v>-3682383.5616438356</v>
      </c>
      <c r="S9" s="26">
        <f>(S8-S10)/(PL!$A10-PL!$A8)*(PL!$A10-PL!$A9)+S10</f>
        <v>69808.219178082189</v>
      </c>
      <c r="T9" s="26" t="s">
        <v>29</v>
      </c>
      <c r="U9" s="26" t="s">
        <v>29</v>
      </c>
      <c r="V9" s="25">
        <v>695631000</v>
      </c>
      <c r="W9" s="26" t="s">
        <v>29</v>
      </c>
      <c r="X9" s="25">
        <v>-695570726.02739716</v>
      </c>
      <c r="Y9" s="25">
        <v>3178561.6438356163</v>
      </c>
      <c r="Z9" s="25">
        <v>58273.972602739726</v>
      </c>
      <c r="AA9" s="25">
        <v>-811369.8630136986</v>
      </c>
      <c r="AB9" s="26" t="s">
        <v>29</v>
      </c>
      <c r="AC9" s="25">
        <v>1602164.3835616438</v>
      </c>
      <c r="AD9" s="26" t="s">
        <v>29</v>
      </c>
      <c r="AE9" s="25">
        <v>-697369082.19178081</v>
      </c>
      <c r="AF9" s="25">
        <v>1067424.6575342466</v>
      </c>
      <c r="AG9" s="25">
        <v>-698437260.27397263</v>
      </c>
    </row>
    <row r="10" spans="1:33" x14ac:dyDescent="0.15">
      <c r="A10" s="24">
        <v>44347</v>
      </c>
      <c r="B10" s="51">
        <v>2</v>
      </c>
      <c r="C10" s="51">
        <v>1</v>
      </c>
      <c r="D10" s="25">
        <v>1096030000</v>
      </c>
      <c r="E10" s="25">
        <v>13585000</v>
      </c>
      <c r="F10" s="25">
        <v>1109615000</v>
      </c>
      <c r="G10" s="25">
        <v>33771000</v>
      </c>
      <c r="H10" s="25">
        <v>300000000</v>
      </c>
      <c r="I10" s="25">
        <v>333771000</v>
      </c>
      <c r="J10" s="26">
        <v>775843000</v>
      </c>
      <c r="K10" s="25">
        <v>100000000</v>
      </c>
      <c r="L10" s="25">
        <v>2923843000</v>
      </c>
      <c r="M10" s="25">
        <v>-2248000000</v>
      </c>
      <c r="N10" s="25">
        <v>0</v>
      </c>
      <c r="O10" s="25">
        <v>775843000</v>
      </c>
      <c r="P10" s="25">
        <v>1109615000</v>
      </c>
      <c r="Q10" s="26">
        <v>4300000</v>
      </c>
      <c r="R10" s="26">
        <v>-4220000</v>
      </c>
      <c r="S10" s="26">
        <v>80000</v>
      </c>
      <c r="T10" s="26" t="s">
        <v>29</v>
      </c>
      <c r="U10" s="26" t="s">
        <v>29</v>
      </c>
      <c r="V10" s="26">
        <v>627519000</v>
      </c>
      <c r="W10" s="26" t="s">
        <v>29</v>
      </c>
      <c r="X10" s="26">
        <v>-627439000</v>
      </c>
      <c r="Y10" s="26">
        <v>3867000</v>
      </c>
      <c r="Z10" s="26">
        <v>24000</v>
      </c>
      <c r="AA10" s="26">
        <v>-1018000</v>
      </c>
      <c r="AB10" s="26" t="s">
        <v>29</v>
      </c>
      <c r="AC10" s="26">
        <v>2118000</v>
      </c>
      <c r="AD10" s="26" t="s">
        <v>29</v>
      </c>
      <c r="AE10" s="26">
        <v>-630181000</v>
      </c>
      <c r="AF10" s="26">
        <v>1062000</v>
      </c>
      <c r="AG10" s="26">
        <v>-631244000</v>
      </c>
    </row>
    <row r="11" spans="1:33" x14ac:dyDescent="0.15">
      <c r="A11" s="24">
        <v>44439</v>
      </c>
      <c r="B11" s="51">
        <v>2</v>
      </c>
      <c r="C11" s="51">
        <v>1</v>
      </c>
      <c r="D11" s="25">
        <v>1763056010.9589045</v>
      </c>
      <c r="E11" s="25">
        <v>482280624.6575343</v>
      </c>
      <c r="F11" s="25">
        <v>2245336635.6164384</v>
      </c>
      <c r="G11" s="25">
        <v>45732887.671232879</v>
      </c>
      <c r="H11" s="25">
        <v>300000000</v>
      </c>
      <c r="I11" s="25">
        <v>345732887.67123288</v>
      </c>
      <c r="J11" s="27">
        <v>1901328257.5342464</v>
      </c>
      <c r="K11" s="25">
        <v>100000000</v>
      </c>
      <c r="L11" s="25">
        <v>3607848863.0136986</v>
      </c>
      <c r="M11" s="25">
        <v>-1784082249.3150685</v>
      </c>
      <c r="N11" s="25">
        <v>-1743967.1232876712</v>
      </c>
      <c r="O11" s="25">
        <v>1911952008.2191782</v>
      </c>
      <c r="P11" s="25">
        <v>2257817093.1506848</v>
      </c>
      <c r="Q11" s="25">
        <v>7902353.4246575348</v>
      </c>
      <c r="R11" s="25">
        <v>-5255654.7945205476</v>
      </c>
      <c r="S11" s="25">
        <v>2646698.6301369863</v>
      </c>
      <c r="T11" s="26" t="s">
        <v>29</v>
      </c>
      <c r="U11" s="26" t="s">
        <v>29</v>
      </c>
      <c r="V11" s="25">
        <v>569009989.04109585</v>
      </c>
      <c r="W11" s="26" t="s">
        <v>29</v>
      </c>
      <c r="X11" s="25">
        <v>-566363290.41095889</v>
      </c>
      <c r="Y11" s="25">
        <v>2779238.3561643832</v>
      </c>
      <c r="Z11" s="25">
        <v>21756.164383561645</v>
      </c>
      <c r="AA11" s="25">
        <v>-353076.71232876717</v>
      </c>
      <c r="AB11" s="26" t="s">
        <v>29</v>
      </c>
      <c r="AC11" s="25">
        <v>1593690.4109589041</v>
      </c>
      <c r="AD11" s="26" t="s">
        <v>29</v>
      </c>
      <c r="AE11" s="25">
        <v>-569277317.80821919</v>
      </c>
      <c r="AF11" s="25">
        <v>1129813.6986301369</v>
      </c>
      <c r="AG11" s="25">
        <v>-570407882.19178081</v>
      </c>
    </row>
    <row r="12" spans="1:33" x14ac:dyDescent="0.15">
      <c r="A12" s="24">
        <v>44530</v>
      </c>
      <c r="B12" s="51">
        <v>2</v>
      </c>
      <c r="C12" s="51">
        <v>1</v>
      </c>
      <c r="D12" s="25">
        <v>2437411978.0821919</v>
      </c>
      <c r="E12" s="25">
        <v>956126750.68493152</v>
      </c>
      <c r="F12" s="25">
        <v>3393538728.7671232</v>
      </c>
      <c r="G12" s="25">
        <v>57826224.657534242</v>
      </c>
      <c r="H12" s="25">
        <v>300000000</v>
      </c>
      <c r="I12" s="25">
        <v>357826224.6575343</v>
      </c>
      <c r="J12" s="27">
        <v>3039181484.9315066</v>
      </c>
      <c r="K12" s="25">
        <v>100000000</v>
      </c>
      <c r="L12" s="25">
        <v>4299371273.9726028</v>
      </c>
      <c r="M12" s="25">
        <v>-1315066501.369863</v>
      </c>
      <c r="N12" s="25">
        <v>-3468978.0821917807</v>
      </c>
      <c r="O12" s="25">
        <v>3035712005.4794521</v>
      </c>
      <c r="P12" s="25">
        <v>3393538728.7671232</v>
      </c>
      <c r="Q12" s="25">
        <v>11544293.15068493</v>
      </c>
      <c r="R12" s="25">
        <v>-6302690.4109589038</v>
      </c>
      <c r="S12" s="25">
        <v>5241602.7397260265</v>
      </c>
      <c r="T12" s="26" t="s">
        <v>29</v>
      </c>
      <c r="U12" s="26" t="s">
        <v>29</v>
      </c>
      <c r="V12" s="25">
        <v>509858021.91780823</v>
      </c>
      <c r="W12" s="26" t="s">
        <v>29</v>
      </c>
      <c r="X12" s="25">
        <v>-504616419.17808223</v>
      </c>
      <c r="Y12" s="25">
        <v>1679523.2876712326</v>
      </c>
      <c r="Z12" s="25">
        <v>19487.671232876713</v>
      </c>
      <c r="AA12" s="25">
        <v>319153.42465753428</v>
      </c>
      <c r="AB12" s="26" t="s">
        <v>29</v>
      </c>
      <c r="AC12" s="25">
        <v>1063619.1780821919</v>
      </c>
      <c r="AD12" s="26" t="s">
        <v>29</v>
      </c>
      <c r="AE12" s="25">
        <v>-507704364.38356167</v>
      </c>
      <c r="AF12" s="25">
        <v>1198372.602739726</v>
      </c>
      <c r="AG12" s="25">
        <v>-508903235.61643839</v>
      </c>
    </row>
    <row r="13" spans="1:33" x14ac:dyDescent="0.15">
      <c r="A13" s="24">
        <v>44619</v>
      </c>
      <c r="B13" s="51">
        <v>2</v>
      </c>
      <c r="C13" s="51">
        <v>1</v>
      </c>
      <c r="D13" s="25">
        <v>3111767945.2054796</v>
      </c>
      <c r="E13" s="25">
        <v>1429972876.7123287</v>
      </c>
      <c r="F13" s="25">
        <v>4541740821.9178076</v>
      </c>
      <c r="G13" s="25">
        <v>69919561.643835604</v>
      </c>
      <c r="H13" s="25">
        <v>300000000</v>
      </c>
      <c r="I13" s="25">
        <v>369919561.6438356</v>
      </c>
      <c r="J13" s="27">
        <v>4177034712.3287673</v>
      </c>
      <c r="K13" s="25">
        <v>100000000</v>
      </c>
      <c r="L13" s="25">
        <v>4990893684.9315062</v>
      </c>
      <c r="M13" s="25">
        <v>-846050753.42465746</v>
      </c>
      <c r="N13" s="25">
        <v>-5156076.7123287674</v>
      </c>
      <c r="O13" s="25">
        <v>4134773980.8219175</v>
      </c>
      <c r="P13" s="25">
        <v>4504299449.3150682</v>
      </c>
      <c r="Q13" s="25">
        <v>15186232.87671233</v>
      </c>
      <c r="R13" s="25">
        <v>-7349726.027397261</v>
      </c>
      <c r="S13" s="25">
        <v>7836506.8493150687</v>
      </c>
      <c r="T13" s="26" t="s">
        <v>29</v>
      </c>
      <c r="U13" s="26" t="s">
        <v>29</v>
      </c>
      <c r="V13" s="25">
        <v>450706054.79452056</v>
      </c>
      <c r="W13" s="26" t="s">
        <v>29</v>
      </c>
      <c r="X13" s="25">
        <v>-442869547.94520545</v>
      </c>
      <c r="Y13" s="25">
        <v>579808.21917808207</v>
      </c>
      <c r="Z13" s="25">
        <v>17219.178082191782</v>
      </c>
      <c r="AA13" s="25">
        <v>991383.56164383562</v>
      </c>
      <c r="AB13" s="26" t="s">
        <v>29</v>
      </c>
      <c r="AC13" s="25">
        <v>533547.94520547939</v>
      </c>
      <c r="AD13" s="26" t="s">
        <v>29</v>
      </c>
      <c r="AE13" s="25">
        <v>-446131410.95890415</v>
      </c>
      <c r="AF13" s="25">
        <v>1266931.5068493153</v>
      </c>
      <c r="AG13" s="25">
        <v>-447398589.04109591</v>
      </c>
    </row>
    <row r="14" spans="1:33" x14ac:dyDescent="0.15">
      <c r="A14" s="24">
        <v>44712</v>
      </c>
      <c r="B14" s="51">
        <v>2</v>
      </c>
      <c r="C14" s="51">
        <v>1</v>
      </c>
      <c r="D14" s="25">
        <v>3771464000</v>
      </c>
      <c r="E14" s="25">
        <v>1893518000</v>
      </c>
      <c r="F14" s="25">
        <v>5664982000</v>
      </c>
      <c r="G14" s="25">
        <v>81750000</v>
      </c>
      <c r="H14" s="25">
        <v>300000000</v>
      </c>
      <c r="I14" s="25">
        <v>381750000</v>
      </c>
      <c r="J14" s="26">
        <v>5290152000</v>
      </c>
      <c r="K14" s="25">
        <v>100000000</v>
      </c>
      <c r="L14" s="25">
        <v>5667383000</v>
      </c>
      <c r="M14" s="25">
        <v>-387231000</v>
      </c>
      <c r="N14" s="25">
        <v>-6919000</v>
      </c>
      <c r="O14" s="25">
        <v>5283232000</v>
      </c>
      <c r="P14" s="25">
        <v>5664982000</v>
      </c>
      <c r="Q14" s="26">
        <v>18749000</v>
      </c>
      <c r="R14" s="26">
        <v>-8374000</v>
      </c>
      <c r="S14" s="26">
        <v>10375000</v>
      </c>
      <c r="T14" s="26" t="s">
        <v>29</v>
      </c>
      <c r="U14" s="26" t="s">
        <v>29</v>
      </c>
      <c r="V14" s="26">
        <v>392840000</v>
      </c>
      <c r="W14" s="26" t="s">
        <v>29</v>
      </c>
      <c r="X14" s="26">
        <v>-382465000</v>
      </c>
      <c r="Y14" s="26">
        <v>-496000</v>
      </c>
      <c r="Z14" s="26">
        <v>15000</v>
      </c>
      <c r="AA14" s="26">
        <v>1649000</v>
      </c>
      <c r="AB14" s="26" t="s">
        <v>29</v>
      </c>
      <c r="AC14" s="26">
        <v>15000</v>
      </c>
      <c r="AD14" s="26" t="s">
        <v>29</v>
      </c>
      <c r="AE14" s="26">
        <v>-385897000</v>
      </c>
      <c r="AF14" s="26">
        <v>1334000</v>
      </c>
      <c r="AG14" s="26">
        <v>-387231000</v>
      </c>
    </row>
    <row r="15" spans="1:33" x14ac:dyDescent="0.15">
      <c r="A15" s="24">
        <v>44804</v>
      </c>
      <c r="B15" s="51">
        <v>2</v>
      </c>
      <c r="C15" s="51">
        <v>1</v>
      </c>
      <c r="D15" s="25">
        <v>3794692684.9315066</v>
      </c>
      <c r="E15" s="25">
        <v>1912130117.8082192</v>
      </c>
      <c r="F15" s="25">
        <v>5706823052.0547943</v>
      </c>
      <c r="G15" s="25">
        <v>142468441.09589043</v>
      </c>
      <c r="H15" s="25">
        <v>301915736.98630136</v>
      </c>
      <c r="I15" s="25">
        <v>444384427.39726025</v>
      </c>
      <c r="J15" s="27">
        <v>5263929041.09589</v>
      </c>
      <c r="K15" s="25">
        <v>100000000</v>
      </c>
      <c r="L15" s="25">
        <v>5894264698.6301374</v>
      </c>
      <c r="M15" s="25">
        <v>-662773764.38356173</v>
      </c>
      <c r="N15" s="25">
        <v>-1430254.7945205485</v>
      </c>
      <c r="O15" s="25">
        <v>5262210126.0273972</v>
      </c>
      <c r="P15" s="25">
        <v>5707282843.8356171</v>
      </c>
      <c r="Q15" s="25">
        <v>106837747.94520546</v>
      </c>
      <c r="R15" s="25">
        <v>-59938090.410958901</v>
      </c>
      <c r="S15" s="25">
        <v>46899657.534246564</v>
      </c>
      <c r="T15" s="26" t="s">
        <v>29</v>
      </c>
      <c r="U15" s="26" t="s">
        <v>29</v>
      </c>
      <c r="V15" s="25">
        <v>412474808.21917808</v>
      </c>
      <c r="W15" s="26" t="s">
        <v>29</v>
      </c>
      <c r="X15" s="25">
        <v>-365575150.68493158</v>
      </c>
      <c r="Y15" s="25">
        <v>-1568054.7945205481</v>
      </c>
      <c r="Z15" s="25">
        <v>20484.931506849312</v>
      </c>
      <c r="AA15" s="25">
        <v>864156.1643835617</v>
      </c>
      <c r="AB15" s="26" t="s">
        <v>29</v>
      </c>
      <c r="AC15" s="25">
        <v>71594.520547945198</v>
      </c>
      <c r="AD15" s="26" t="s">
        <v>29</v>
      </c>
      <c r="AE15" s="25">
        <v>-564896243.83561635</v>
      </c>
      <c r="AF15" s="25">
        <v>1334747.9452054794</v>
      </c>
      <c r="AG15" s="25">
        <v>-566231241.0958904</v>
      </c>
    </row>
    <row r="16" spans="1:33" x14ac:dyDescent="0.15">
      <c r="A16" s="24">
        <v>44895</v>
      </c>
      <c r="B16" s="51">
        <v>2</v>
      </c>
      <c r="C16" s="51">
        <v>1</v>
      </c>
      <c r="D16" s="25">
        <v>3818176630.1369863</v>
      </c>
      <c r="E16" s="25">
        <v>1930946764.3835616</v>
      </c>
      <c r="F16" s="25">
        <v>5749123895.8904114</v>
      </c>
      <c r="G16" s="25">
        <v>203854117.80821916</v>
      </c>
      <c r="H16" s="25">
        <v>303852526.02739727</v>
      </c>
      <c r="I16" s="25">
        <v>507707145.20547944</v>
      </c>
      <c r="J16" s="27">
        <v>5237417917.808219</v>
      </c>
      <c r="K16" s="25">
        <v>100000000</v>
      </c>
      <c r="L16" s="25">
        <v>6123639602.7397261</v>
      </c>
      <c r="M16" s="25">
        <v>-941344471.23287678</v>
      </c>
      <c r="N16" s="25">
        <v>3998830.1369863003</v>
      </c>
      <c r="O16" s="25">
        <v>5241416750.6849318</v>
      </c>
      <c r="P16" s="25">
        <v>5749123895.8904114</v>
      </c>
      <c r="Q16" s="25">
        <v>195894504.10958904</v>
      </c>
      <c r="R16" s="25">
        <v>-112068819.17808218</v>
      </c>
      <c r="S16" s="25">
        <v>83825684.931506842</v>
      </c>
      <c r="T16" s="26" t="s">
        <v>29</v>
      </c>
      <c r="U16" s="26" t="s">
        <v>29</v>
      </c>
      <c r="V16" s="25">
        <v>432325383.56164384</v>
      </c>
      <c r="W16" s="26" t="s">
        <v>29</v>
      </c>
      <c r="X16" s="25">
        <v>-348499698.63013703</v>
      </c>
      <c r="Y16" s="25">
        <v>-2651890.4109589043</v>
      </c>
      <c r="Z16" s="25">
        <v>26030.136986301372</v>
      </c>
      <c r="AA16" s="25">
        <v>70687.671232876717</v>
      </c>
      <c r="AB16" s="26" t="s">
        <v>29</v>
      </c>
      <c r="AC16" s="25">
        <v>128810.95890410959</v>
      </c>
      <c r="AD16" s="26" t="s">
        <v>29</v>
      </c>
      <c r="AE16" s="25">
        <v>-745862512.32876706</v>
      </c>
      <c r="AF16" s="25">
        <v>1335504.109589041</v>
      </c>
      <c r="AG16" s="25">
        <v>-747198517.80821919</v>
      </c>
    </row>
    <row r="17" spans="1:33" x14ac:dyDescent="0.15">
      <c r="A17" s="24">
        <v>44984</v>
      </c>
      <c r="B17" s="51">
        <v>2</v>
      </c>
      <c r="C17" s="51">
        <v>1</v>
      </c>
      <c r="D17" s="25">
        <v>3841660575.3424659</v>
      </c>
      <c r="E17" s="25">
        <v>1949763410.958904</v>
      </c>
      <c r="F17" s="25">
        <v>5791424739.7260275</v>
      </c>
      <c r="G17" s="25">
        <v>265239794.52054796</v>
      </c>
      <c r="H17" s="25">
        <v>305789315.06849313</v>
      </c>
      <c r="I17" s="25">
        <v>571029863.01369858</v>
      </c>
      <c r="J17" s="27">
        <v>5210906794.5205479</v>
      </c>
      <c r="K17" s="25">
        <v>100000000</v>
      </c>
      <c r="L17" s="25">
        <v>6353014506.8493147</v>
      </c>
      <c r="M17" s="25">
        <v>-1219915178.0821919</v>
      </c>
      <c r="N17" s="25">
        <v>9308594.5205479451</v>
      </c>
      <c r="O17" s="25">
        <v>5221080372.6027403</v>
      </c>
      <c r="P17" s="25">
        <v>5790045364.3835621</v>
      </c>
      <c r="Q17" s="25">
        <v>284951260.27397257</v>
      </c>
      <c r="R17" s="25">
        <v>-164199547.94520548</v>
      </c>
      <c r="S17" s="25">
        <v>120751712.32876711</v>
      </c>
      <c r="T17" s="26" t="s">
        <v>29</v>
      </c>
      <c r="U17" s="26" t="s">
        <v>29</v>
      </c>
      <c r="V17" s="25">
        <v>452175958.9041096</v>
      </c>
      <c r="W17" s="26" t="s">
        <v>29</v>
      </c>
      <c r="X17" s="25">
        <v>-331424246.57534248</v>
      </c>
      <c r="Y17" s="25">
        <v>-3735726.0273972605</v>
      </c>
      <c r="Z17" s="25">
        <v>31575.342465753427</v>
      </c>
      <c r="AA17" s="25">
        <v>-722780.82191780827</v>
      </c>
      <c r="AB17" s="26" t="s">
        <v>29</v>
      </c>
      <c r="AC17" s="25">
        <v>186027.39726027398</v>
      </c>
      <c r="AD17" s="26" t="s">
        <v>29</v>
      </c>
      <c r="AE17" s="25">
        <v>-926828780.82191777</v>
      </c>
      <c r="AF17" s="25">
        <v>1336260.2739726028</v>
      </c>
      <c r="AG17" s="25">
        <v>-928165794.52054799</v>
      </c>
    </row>
    <row r="18" spans="1:33" x14ac:dyDescent="0.15">
      <c r="A18" s="24">
        <v>45077</v>
      </c>
      <c r="B18" s="51">
        <v>2</v>
      </c>
      <c r="C18" s="51">
        <v>1</v>
      </c>
      <c r="D18" s="25">
        <v>3864634000</v>
      </c>
      <c r="E18" s="25">
        <v>1968171000</v>
      </c>
      <c r="F18" s="25">
        <v>5832806000</v>
      </c>
      <c r="G18" s="25">
        <v>325291000</v>
      </c>
      <c r="H18" s="25">
        <v>307684000</v>
      </c>
      <c r="I18" s="25">
        <v>632976000</v>
      </c>
      <c r="J18" s="26">
        <v>5184972000</v>
      </c>
      <c r="K18" s="25">
        <v>100000000</v>
      </c>
      <c r="L18" s="25">
        <v>6577403000</v>
      </c>
      <c r="M18" s="25">
        <v>-1492430000</v>
      </c>
      <c r="N18" s="25">
        <v>14857000</v>
      </c>
      <c r="O18" s="25">
        <v>5199830000</v>
      </c>
      <c r="P18" s="25">
        <v>5832806000</v>
      </c>
      <c r="Q18" s="26">
        <v>372072000</v>
      </c>
      <c r="R18" s="26">
        <v>-215197000</v>
      </c>
      <c r="S18" s="26">
        <v>156875000</v>
      </c>
      <c r="T18" s="26" t="s">
        <v>29</v>
      </c>
      <c r="U18" s="26" t="s">
        <v>29</v>
      </c>
      <c r="V18" s="26">
        <v>471595000</v>
      </c>
      <c r="W18" s="26" t="s">
        <v>29</v>
      </c>
      <c r="X18" s="26">
        <v>-314720000</v>
      </c>
      <c r="Y18" s="26">
        <v>-4796000</v>
      </c>
      <c r="Z18" s="26">
        <v>37000</v>
      </c>
      <c r="AA18" s="26">
        <v>-1499000</v>
      </c>
      <c r="AB18" s="26" t="s">
        <v>29</v>
      </c>
      <c r="AC18" s="26">
        <v>242000</v>
      </c>
      <c r="AD18" s="26" t="s">
        <v>29</v>
      </c>
      <c r="AE18" s="26">
        <v>-1103861000</v>
      </c>
      <c r="AF18" s="26">
        <v>1337000</v>
      </c>
      <c r="AG18" s="26">
        <v>-1105199000</v>
      </c>
    </row>
    <row r="19" spans="1:33" ht="15" x14ac:dyDescent="0.2">
      <c r="A19" s="50">
        <v>45169</v>
      </c>
      <c r="B19" s="52">
        <v>3</v>
      </c>
      <c r="C19" s="52">
        <v>2</v>
      </c>
      <c r="D19" s="46">
        <v>3031637846.9945354</v>
      </c>
      <c r="E19" s="46">
        <v>2974348857.9234972</v>
      </c>
      <c r="F19" s="46">
        <v>6039474699.4535522</v>
      </c>
      <c r="G19" s="46">
        <v>470637426.22950816</v>
      </c>
      <c r="H19" s="46">
        <v>456173508.19672132</v>
      </c>
      <c r="I19" s="46">
        <v>926811934.42622948</v>
      </c>
      <c r="J19" s="49">
        <v>5102310251.3661203</v>
      </c>
      <c r="K19" s="46">
        <v>100000000</v>
      </c>
      <c r="L19" s="46">
        <v>5827109819.6721306</v>
      </c>
      <c r="M19" s="46">
        <v>-824799071.0382514</v>
      </c>
      <c r="N19" s="46">
        <v>2970994464.4808745</v>
      </c>
      <c r="O19" s="46">
        <v>5112662765.0273228</v>
      </c>
      <c r="P19" s="46">
        <v>6039474699.4535522</v>
      </c>
    </row>
    <row r="20" spans="1:33" ht="15" x14ac:dyDescent="0.2">
      <c r="A20" s="50">
        <v>45260</v>
      </c>
      <c r="B20" s="52">
        <v>3</v>
      </c>
      <c r="C20" s="52">
        <v>2</v>
      </c>
      <c r="D20" s="46">
        <v>2207696000</v>
      </c>
      <c r="E20" s="46">
        <v>3969590000</v>
      </c>
      <c r="F20" s="46">
        <v>6243897000</v>
      </c>
      <c r="G20" s="46">
        <v>614404000</v>
      </c>
      <c r="H20" s="46">
        <v>603049000</v>
      </c>
      <c r="I20" s="46">
        <v>1217454000</v>
      </c>
      <c r="J20" s="49">
        <v>5020547000</v>
      </c>
      <c r="K20" s="46">
        <v>100000000</v>
      </c>
      <c r="L20" s="46">
        <v>5084972000</v>
      </c>
      <c r="M20" s="46">
        <v>-164425000</v>
      </c>
      <c r="N20" s="46">
        <v>5895000000</v>
      </c>
      <c r="O20" s="46">
        <v>5026443000</v>
      </c>
      <c r="P20" s="46">
        <v>6243897000</v>
      </c>
    </row>
    <row r="21" spans="1:33" ht="15" x14ac:dyDescent="0.2">
      <c r="A21" s="50">
        <v>45351</v>
      </c>
      <c r="B21" s="52">
        <v>4</v>
      </c>
      <c r="C21" s="52">
        <v>3</v>
      </c>
      <c r="D21" s="46">
        <v>5351940000</v>
      </c>
      <c r="E21" s="46">
        <v>4828566000</v>
      </c>
      <c r="F21" s="46">
        <v>10180507000</v>
      </c>
      <c r="G21" s="46">
        <v>688123000</v>
      </c>
      <c r="H21" s="46">
        <v>610908000</v>
      </c>
      <c r="I21" s="46">
        <v>1299032000</v>
      </c>
      <c r="J21" s="49">
        <v>8856571000</v>
      </c>
      <c r="K21" s="46">
        <v>1939980000</v>
      </c>
      <c r="L21" s="46">
        <v>6924953000</v>
      </c>
      <c r="M21" s="46">
        <v>-8361000</v>
      </c>
      <c r="N21" s="46">
        <v>24903000</v>
      </c>
      <c r="O21" s="46">
        <v>8881475000</v>
      </c>
      <c r="P21" s="46">
        <v>10180507000</v>
      </c>
    </row>
    <row r="22" spans="1:33" ht="15" x14ac:dyDescent="0.2">
      <c r="A22" s="50">
        <v>45443</v>
      </c>
      <c r="B22" s="52">
        <v>5</v>
      </c>
      <c r="C22" s="52">
        <v>3</v>
      </c>
      <c r="D22" s="23"/>
    </row>
    <row r="24" spans="1:33" x14ac:dyDescent="0.15">
      <c r="D24" s="23"/>
    </row>
    <row r="25" spans="1:33" x14ac:dyDescent="0.15">
      <c r="D25" s="23"/>
    </row>
    <row r="26" spans="1:33" x14ac:dyDescent="0.15">
      <c r="D26" s="23"/>
    </row>
    <row r="27" spans="1:33" x14ac:dyDescent="0.15">
      <c r="D27" s="2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330-4706-49C9-9089-CA33DB5354FB}">
  <dimension ref="A1:AL27"/>
  <sheetViews>
    <sheetView zoomScale="115" zoomScaleNormal="115" workbookViewId="0">
      <selection activeCell="H2" sqref="H2:H18"/>
    </sheetView>
  </sheetViews>
  <sheetFormatPr defaultColWidth="11" defaultRowHeight="14.25" x14ac:dyDescent="0.15"/>
  <cols>
    <col min="1" max="1" width="12.875" bestFit="1" customWidth="1"/>
    <col min="2" max="2" width="16.625" customWidth="1"/>
    <col min="3" max="8" width="11.25" customWidth="1"/>
    <col min="9" max="9" width="21.75" bestFit="1" customWidth="1"/>
    <col min="10" max="10" width="16.75" bestFit="1" customWidth="1"/>
    <col min="11" max="11" width="17" bestFit="1" customWidth="1"/>
    <col min="12" max="12" width="25.375" bestFit="1" customWidth="1"/>
    <col min="13" max="13" width="17.125" bestFit="1" customWidth="1"/>
    <col min="14" max="14" width="17" bestFit="1" customWidth="1"/>
    <col min="15" max="15" width="17.625" style="1" bestFit="1" customWidth="1"/>
    <col min="16" max="16" width="15.875" bestFit="1" customWidth="1"/>
    <col min="17" max="17" width="16.75" bestFit="1" customWidth="1"/>
    <col min="18" max="18" width="19.5" bestFit="1" customWidth="1"/>
    <col min="19" max="19" width="25.75" bestFit="1" customWidth="1"/>
    <col min="20" max="20" width="16.75" bestFit="1" customWidth="1"/>
    <col min="21" max="21" width="22.375" bestFit="1" customWidth="1"/>
    <col min="22" max="22" width="16.375" bestFit="1" customWidth="1"/>
    <col min="23" max="23" width="17.25" bestFit="1" customWidth="1"/>
    <col min="24" max="24" width="16.375" bestFit="1" customWidth="1"/>
    <col min="25" max="25" width="14" bestFit="1" customWidth="1"/>
    <col min="26" max="26" width="10.875" bestFit="1" customWidth="1"/>
    <col min="27" max="27" width="16.375" bestFit="1" customWidth="1"/>
    <col min="28" max="28" width="10.5" bestFit="1" customWidth="1"/>
    <col min="29" max="29" width="17.25" bestFit="1" customWidth="1"/>
    <col min="30" max="30" width="14.5" bestFit="1" customWidth="1"/>
    <col min="31" max="31" width="11.75" bestFit="1" customWidth="1"/>
    <col min="32" max="32" width="14.5" bestFit="1" customWidth="1"/>
    <col min="33" max="33" width="17.625" bestFit="1" customWidth="1"/>
    <col min="34" max="34" width="13.75" bestFit="1" customWidth="1"/>
    <col min="35" max="35" width="11.75" bestFit="1" customWidth="1"/>
    <col min="36" max="36" width="19.375" bestFit="1" customWidth="1"/>
    <col min="37" max="37" width="13.75" bestFit="1" customWidth="1"/>
    <col min="38" max="38" width="19.375" bestFit="1" customWidth="1"/>
  </cols>
  <sheetData>
    <row r="1" spans="1:38" ht="42.75" x14ac:dyDescent="0.2">
      <c r="A1" s="35" t="s">
        <v>9</v>
      </c>
      <c r="B1" s="36" t="s">
        <v>33</v>
      </c>
      <c r="C1" s="36" t="s">
        <v>34</v>
      </c>
      <c r="D1" s="36" t="s">
        <v>35</v>
      </c>
      <c r="E1" s="36" t="s">
        <v>37</v>
      </c>
      <c r="F1" s="36" t="s">
        <v>38</v>
      </c>
      <c r="G1" s="36" t="s">
        <v>40</v>
      </c>
      <c r="H1" s="37" t="s">
        <v>41</v>
      </c>
      <c r="I1" s="38" t="s">
        <v>10</v>
      </c>
      <c r="J1" s="38" t="s">
        <v>0</v>
      </c>
      <c r="K1" s="38" t="s">
        <v>8</v>
      </c>
      <c r="L1" s="38" t="s">
        <v>11</v>
      </c>
      <c r="M1" s="38" t="s">
        <v>1</v>
      </c>
      <c r="N1" s="38" t="s">
        <v>36</v>
      </c>
      <c r="O1" s="38" t="s">
        <v>39</v>
      </c>
      <c r="P1" s="38" t="s">
        <v>3</v>
      </c>
      <c r="Q1" s="38" t="s">
        <v>4</v>
      </c>
      <c r="R1" s="38" t="s">
        <v>7</v>
      </c>
      <c r="S1" s="38" t="s">
        <v>5</v>
      </c>
      <c r="T1" s="38" t="s">
        <v>6</v>
      </c>
      <c r="U1" s="38" t="s">
        <v>13</v>
      </c>
      <c r="V1" s="39" t="s">
        <v>14</v>
      </c>
      <c r="W1" s="39" t="s">
        <v>15</v>
      </c>
      <c r="X1" s="39" t="s">
        <v>16</v>
      </c>
      <c r="Y1" s="39" t="s">
        <v>17</v>
      </c>
      <c r="Z1" s="39" t="s">
        <v>18</v>
      </c>
      <c r="AA1" s="39" t="s">
        <v>19</v>
      </c>
      <c r="AB1" s="39" t="s">
        <v>20</v>
      </c>
      <c r="AC1" s="39" t="s">
        <v>21</v>
      </c>
      <c r="AD1" s="39" t="s">
        <v>31</v>
      </c>
      <c r="AE1" s="39" t="s">
        <v>22</v>
      </c>
      <c r="AF1" s="39" t="s">
        <v>23</v>
      </c>
      <c r="AG1" s="40" t="s">
        <v>24</v>
      </c>
      <c r="AH1" s="39" t="s">
        <v>25</v>
      </c>
      <c r="AI1" s="39" t="s">
        <v>32</v>
      </c>
      <c r="AJ1" s="39" t="s">
        <v>26</v>
      </c>
      <c r="AK1" s="39" t="s">
        <v>27</v>
      </c>
      <c r="AL1" s="39" t="s">
        <v>28</v>
      </c>
    </row>
    <row r="2" spans="1:38" x14ac:dyDescent="0.2">
      <c r="A2" s="24">
        <v>43616</v>
      </c>
      <c r="B2" s="41"/>
      <c r="C2" s="42">
        <f>V2/K2</f>
        <v>0</v>
      </c>
      <c r="D2" s="42">
        <f>K2/O2</f>
        <v>1.0378258850103634</v>
      </c>
      <c r="E2" s="42"/>
      <c r="F2" s="42"/>
      <c r="G2" s="42"/>
      <c r="H2" s="48">
        <v>0</v>
      </c>
      <c r="I2" s="43">
        <v>1805078000</v>
      </c>
      <c r="J2" s="43">
        <v>7020000</v>
      </c>
      <c r="K2" s="43">
        <v>1812099000</v>
      </c>
      <c r="L2" s="43">
        <v>37259000</v>
      </c>
      <c r="M2" s="43">
        <v>20000000</v>
      </c>
      <c r="N2" s="43">
        <v>57259000</v>
      </c>
      <c r="O2" s="38">
        <v>1746053000</v>
      </c>
      <c r="P2" s="43">
        <v>100000000</v>
      </c>
      <c r="Q2" s="43">
        <v>2358000000</v>
      </c>
      <c r="R2" s="43">
        <v>-713005000</v>
      </c>
      <c r="S2" s="43">
        <v>9845000</v>
      </c>
      <c r="T2" s="43">
        <f>SUM(P2:S2)</f>
        <v>1754840000</v>
      </c>
      <c r="U2" s="43">
        <f>SUM(N2+T2)</f>
        <v>1812099000</v>
      </c>
      <c r="V2" s="32">
        <v>0</v>
      </c>
      <c r="W2" s="32">
        <v>0</v>
      </c>
      <c r="X2" s="32">
        <v>0</v>
      </c>
      <c r="Y2" s="33" t="s">
        <v>29</v>
      </c>
      <c r="Z2" s="33" t="s">
        <v>29</v>
      </c>
      <c r="AA2" s="33">
        <v>595194000</v>
      </c>
      <c r="AB2" s="33" t="s">
        <v>29</v>
      </c>
      <c r="AC2" s="33">
        <v>-595194000</v>
      </c>
      <c r="AD2" s="33">
        <v>2786000</v>
      </c>
      <c r="AE2" s="33">
        <v>66000</v>
      </c>
      <c r="AF2" s="33">
        <v>-1032000</v>
      </c>
      <c r="AG2" s="33" t="s">
        <v>29</v>
      </c>
      <c r="AH2" s="33">
        <v>1129000</v>
      </c>
      <c r="AI2" s="33" t="s">
        <v>29</v>
      </c>
      <c r="AJ2" s="33">
        <v>-592244000</v>
      </c>
      <c r="AK2" s="33">
        <v>1069000</v>
      </c>
      <c r="AL2" s="33">
        <v>-593314000</v>
      </c>
    </row>
    <row r="3" spans="1:38" x14ac:dyDescent="0.2">
      <c r="A3" s="24">
        <v>43708</v>
      </c>
      <c r="B3" s="41">
        <f t="shared" ref="B3:B17" si="0">AL3/V3</f>
        <v>-1240.6602628918099</v>
      </c>
      <c r="C3" s="42">
        <f t="shared" ref="C3:C17" si="1">V3/K3</f>
        <v>3.4241998545566775E-4</v>
      </c>
      <c r="D3" s="42">
        <f t="shared" ref="D3:D18" si="2">K3/O3</f>
        <v>1.0376050860771953</v>
      </c>
      <c r="E3" s="44">
        <f t="shared" ref="E3:E18" si="3">(K3-K2)/K2</f>
        <v>-0.12902803380954969</v>
      </c>
      <c r="F3" s="44">
        <f>(N3-N2)/N2</f>
        <v>-0.11632933930638432</v>
      </c>
      <c r="G3" s="44">
        <f>(O3-O2)/O2</f>
        <v>-0.12884269385359287</v>
      </c>
      <c r="H3" s="48">
        <v>0</v>
      </c>
      <c r="I3" s="43">
        <v>1572117005.4644809</v>
      </c>
      <c r="J3" s="43">
        <v>6169672.1311475411</v>
      </c>
      <c r="K3" s="43">
        <v>1578287428.9617488</v>
      </c>
      <c r="L3" s="43">
        <v>30598098.36065574</v>
      </c>
      <c r="M3" s="43">
        <v>20000000</v>
      </c>
      <c r="N3" s="43">
        <v>50598098.36065574</v>
      </c>
      <c r="O3" s="45">
        <v>1521086827.8688526</v>
      </c>
      <c r="P3" s="43">
        <v>100000000</v>
      </c>
      <c r="Q3" s="43">
        <v>2358000000</v>
      </c>
      <c r="R3" s="43">
        <v>-937707868.85245895</v>
      </c>
      <c r="S3" s="43">
        <f>(S2-S4)/(PL!$A4-PL!$A2)*(PL!$A4-PL!$A3)+S4</f>
        <v>7370300.5464480873</v>
      </c>
      <c r="T3" s="43">
        <f>(T2-T4)/(PL!$A4-PL!$A2)*(PL!$A4-PL!$A3)+T4</f>
        <v>1525192918.0327868</v>
      </c>
      <c r="U3" s="43">
        <f>(U2-U4)/(PL!$A4-PL!$A2)*(PL!$A4-PL!$A3)+U4</f>
        <v>1575718071.0382514</v>
      </c>
      <c r="V3" s="32">
        <f>(V2-V4)/(PL!$A4-PL!$A2)*(PL!$A4-PL!$A3)+V4</f>
        <v>540437.15846994531</v>
      </c>
      <c r="W3" s="32">
        <f>(W2-W4)/(PL!$A4-PL!$A2)*(PL!$A4-PL!$A3)+W4</f>
        <v>-530382.51366120216</v>
      </c>
      <c r="X3" s="32">
        <f>(X2-X4)/(PL!$A4-PL!$A2)*(PL!$A4-PL!$A3)+X4</f>
        <v>10054.644808743169</v>
      </c>
      <c r="Y3" s="33" t="s">
        <v>29</v>
      </c>
      <c r="Z3" s="33" t="s">
        <v>29</v>
      </c>
      <c r="AA3" s="34">
        <v>671911724.04371583</v>
      </c>
      <c r="AB3" s="33" t="s">
        <v>29</v>
      </c>
      <c r="AC3" s="34">
        <v>-671911724.04371583</v>
      </c>
      <c r="AD3" s="34">
        <v>2360587.4316939889</v>
      </c>
      <c r="AE3" s="34">
        <v>90117.486338797811</v>
      </c>
      <c r="AF3" s="34">
        <v>-820163.93442622945</v>
      </c>
      <c r="AG3" s="33" t="s">
        <v>29</v>
      </c>
      <c r="AH3" s="34">
        <v>854756.83060109289</v>
      </c>
      <c r="AI3" s="33" t="s">
        <v>29</v>
      </c>
      <c r="AJ3" s="34">
        <v>-669425426.22950828</v>
      </c>
      <c r="AK3" s="34">
        <v>1072729.5081967213</v>
      </c>
      <c r="AL3" s="34">
        <v>-670498907.10382509</v>
      </c>
    </row>
    <row r="4" spans="1:38" x14ac:dyDescent="0.2">
      <c r="A4" s="24">
        <v>43799</v>
      </c>
      <c r="B4" s="41">
        <f t="shared" si="0"/>
        <v>-696.30883720930228</v>
      </c>
      <c r="C4" s="42">
        <f t="shared" si="1"/>
        <v>8.0109903335291992E-4</v>
      </c>
      <c r="D4" s="42">
        <f t="shared" si="2"/>
        <v>1.0373037962012093</v>
      </c>
      <c r="E4" s="44">
        <f t="shared" si="3"/>
        <v>-0.14977052001057137</v>
      </c>
      <c r="F4" s="44">
        <f t="shared" ref="F4:F18" si="4">(N4-N3)/N3</f>
        <v>-0.13308994959960918</v>
      </c>
      <c r="G4" s="44">
        <f t="shared" ref="G4:G18" si="5">(O4-O3)/O3</f>
        <v>-0.14952356676936673</v>
      </c>
      <c r="H4" s="48">
        <v>0</v>
      </c>
      <c r="I4" s="43">
        <v>1336596000</v>
      </c>
      <c r="J4" s="43">
        <v>5310000</v>
      </c>
      <c r="K4" s="43">
        <v>1341906500</v>
      </c>
      <c r="L4" s="43">
        <v>23864000</v>
      </c>
      <c r="M4" s="43">
        <v>20000000</v>
      </c>
      <c r="N4" s="43">
        <v>43864000</v>
      </c>
      <c r="O4" s="45">
        <v>1293648500</v>
      </c>
      <c r="P4" s="43">
        <v>100000000</v>
      </c>
      <c r="Q4" s="43">
        <v>2358000000</v>
      </c>
      <c r="R4" s="43">
        <v>-1164880000</v>
      </c>
      <c r="S4" s="43">
        <f>(S2-S6)/(PL!$A6-PL!$A2)*(PL!$A6-PL!$A4)+S6</f>
        <v>4922500</v>
      </c>
      <c r="T4" s="43">
        <f>(T2-T6)/(PL!$A6-PL!$A2)*(PL!$A6-PL!$A4)+T6</f>
        <v>1298042000</v>
      </c>
      <c r="U4" s="43">
        <f>(U2-U6)/(PL!$A6-PL!$A2)*(PL!$A6-PL!$A4)+U6</f>
        <v>1341906500</v>
      </c>
      <c r="V4" s="32">
        <f>(V2-V6)/(PL!$A6-PL!$A2)*(PL!$A6-PL!$A4)+V6</f>
        <v>1075000</v>
      </c>
      <c r="W4" s="32">
        <f>(W2-W6)/(PL!$A6-PL!$A2)*(PL!$A6-PL!$A4)+W6</f>
        <v>-1055000</v>
      </c>
      <c r="X4" s="32">
        <f>(X2-X6)/(PL!$A6-PL!$A2)*(PL!$A6-PL!$A4)+X6</f>
        <v>20000</v>
      </c>
      <c r="Y4" s="33" t="s">
        <v>29</v>
      </c>
      <c r="Z4" s="33" t="s">
        <v>29</v>
      </c>
      <c r="AA4" s="34">
        <v>749472500</v>
      </c>
      <c r="AB4" s="33" t="s">
        <v>29</v>
      </c>
      <c r="AC4" s="34">
        <v>-749472500</v>
      </c>
      <c r="AD4" s="34">
        <v>1930500</v>
      </c>
      <c r="AE4" s="34">
        <v>114500</v>
      </c>
      <c r="AF4" s="34">
        <v>-606000</v>
      </c>
      <c r="AG4" s="33" t="s">
        <v>29</v>
      </c>
      <c r="AH4" s="34">
        <v>577500</v>
      </c>
      <c r="AI4" s="33" t="s">
        <v>29</v>
      </c>
      <c r="AJ4" s="34">
        <v>-747455000</v>
      </c>
      <c r="AK4" s="34">
        <v>1076500</v>
      </c>
      <c r="AL4" s="34">
        <v>-748532000</v>
      </c>
    </row>
    <row r="5" spans="1:38" x14ac:dyDescent="0.2">
      <c r="A5" s="24">
        <v>43888</v>
      </c>
      <c r="B5" s="41">
        <f t="shared" si="0"/>
        <v>-517.3098905608756</v>
      </c>
      <c r="C5" s="42">
        <f t="shared" si="1"/>
        <v>1.4452982812054637E-3</v>
      </c>
      <c r="D5" s="42">
        <f t="shared" si="2"/>
        <v>1.036873967192153</v>
      </c>
      <c r="E5" s="44">
        <f t="shared" si="3"/>
        <v>-0.1761530545993695</v>
      </c>
      <c r="F5" s="44">
        <f t="shared" si="4"/>
        <v>-0.15352221321939932</v>
      </c>
      <c r="G5" s="44">
        <f t="shared" si="5"/>
        <v>-0.17581153448471706</v>
      </c>
      <c r="H5" s="48">
        <v>1</v>
      </c>
      <c r="I5" s="43">
        <v>1101074994.5355191</v>
      </c>
      <c r="J5" s="43">
        <v>4450327.8688524589</v>
      </c>
      <c r="K5" s="43">
        <v>1105525571.0382512</v>
      </c>
      <c r="L5" s="43">
        <v>17129901.63934426</v>
      </c>
      <c r="M5" s="43">
        <v>20000000</v>
      </c>
      <c r="N5" s="43">
        <v>37129901.639344268</v>
      </c>
      <c r="O5" s="45">
        <v>1066210172.1311475</v>
      </c>
      <c r="P5" s="43">
        <v>100000000</v>
      </c>
      <c r="Q5" s="43">
        <v>2358000000</v>
      </c>
      <c r="R5" s="43">
        <v>-1392052131.147541</v>
      </c>
      <c r="S5" s="43">
        <f>(S4-S6)/(PL!$A6-PL!$A4)*(PL!$A6-PL!$A5)+S6</f>
        <v>2528497.2677595625</v>
      </c>
      <c r="T5" s="43">
        <f>(T4-T6)/(PL!$A6-PL!$A4)*(PL!$A6-PL!$A5)+T6</f>
        <v>1075883409.8360655</v>
      </c>
      <c r="U5" s="43">
        <f>(U4-U6)/(PL!$A6-PL!$A4)*(PL!$A6-PL!$A5)+U6</f>
        <v>1113233644.8087432</v>
      </c>
      <c r="V5" s="32">
        <f>(V4-V6)/(PL!$A6-PL!$A4)*(PL!$A6-PL!$A5)+V6</f>
        <v>1597814.2076502731</v>
      </c>
      <c r="W5" s="32">
        <f>(W4-W6)/(PL!$A6-PL!$A4)*(PL!$A6-PL!$A5)+W6</f>
        <v>-1568087.4316939891</v>
      </c>
      <c r="X5" s="32">
        <f>(X4-X6)/(PL!$A6-PL!$A4)*(PL!$A6-PL!$A5)+X6</f>
        <v>29726.775956284153</v>
      </c>
      <c r="Y5" s="33" t="s">
        <v>29</v>
      </c>
      <c r="Z5" s="33" t="s">
        <v>29</v>
      </c>
      <c r="AA5" s="34">
        <v>827033275.95628417</v>
      </c>
      <c r="AB5" s="33" t="s">
        <v>29</v>
      </c>
      <c r="AC5" s="34">
        <v>-827033275.95628417</v>
      </c>
      <c r="AD5" s="34">
        <v>1500412.5683060111</v>
      </c>
      <c r="AE5" s="34">
        <v>138882.51366120219</v>
      </c>
      <c r="AF5" s="34">
        <v>-391836.06557377049</v>
      </c>
      <c r="AG5" s="33" t="s">
        <v>29</v>
      </c>
      <c r="AH5" s="34">
        <v>300243.16939890711</v>
      </c>
      <c r="AI5" s="33" t="s">
        <v>29</v>
      </c>
      <c r="AJ5" s="34">
        <v>-825484573.77049184</v>
      </c>
      <c r="AK5" s="34">
        <v>1080270.4918032787</v>
      </c>
      <c r="AL5" s="34">
        <v>-826565092.89617491</v>
      </c>
    </row>
    <row r="6" spans="1:38" x14ac:dyDescent="0.2">
      <c r="A6" s="24">
        <v>43982</v>
      </c>
      <c r="B6" s="41">
        <f t="shared" si="0"/>
        <v>-420.3488372093023</v>
      </c>
      <c r="C6" s="42">
        <f t="shared" si="1"/>
        <v>2.4664052659473176E-3</v>
      </c>
      <c r="D6" s="42">
        <f t="shared" si="2"/>
        <v>1.0362201691780268</v>
      </c>
      <c r="E6" s="44">
        <f t="shared" si="3"/>
        <v>-0.21149358926059728</v>
      </c>
      <c r="F6" s="44">
        <f t="shared" si="4"/>
        <v>-0.17939454039075936</v>
      </c>
      <c r="G6" s="44">
        <f t="shared" si="5"/>
        <v>-0.21099608502279033</v>
      </c>
      <c r="H6" s="48">
        <v>1</v>
      </c>
      <c r="I6" s="43">
        <v>868114000</v>
      </c>
      <c r="J6" s="43">
        <v>3600000</v>
      </c>
      <c r="K6" s="43">
        <v>871714000</v>
      </c>
      <c r="L6" s="43">
        <v>10469000</v>
      </c>
      <c r="M6" s="43">
        <v>20000000</v>
      </c>
      <c r="N6" s="43">
        <v>30469000</v>
      </c>
      <c r="O6" s="38">
        <v>841244000</v>
      </c>
      <c r="P6" s="43">
        <v>100000000</v>
      </c>
      <c r="Q6" s="43">
        <v>2358000000</v>
      </c>
      <c r="R6" s="43">
        <v>-1616755000</v>
      </c>
      <c r="S6" s="43">
        <v>0</v>
      </c>
      <c r="T6" s="43">
        <v>841244000</v>
      </c>
      <c r="U6" s="43">
        <v>871714000</v>
      </c>
      <c r="V6" s="32">
        <f>(V2-V10)/(PL!$A8-PL!$A4)*(PL!$A8-PL!$A6)+V10</f>
        <v>2150000</v>
      </c>
      <c r="W6" s="32">
        <f>(W2-W10)/(PL!$A8-PL!$A4)*(PL!$A8-PL!$A6)+W10</f>
        <v>-2110000</v>
      </c>
      <c r="X6" s="32">
        <f>(X2-X10)/(PL!$A8-PL!$A4)*(PL!$A8-PL!$A6)+X10</f>
        <v>40000</v>
      </c>
      <c r="Y6" s="33" t="s">
        <v>29</v>
      </c>
      <c r="Z6" s="33" t="s">
        <v>29</v>
      </c>
      <c r="AA6" s="33">
        <v>903751000</v>
      </c>
      <c r="AB6" s="33" t="s">
        <v>29</v>
      </c>
      <c r="AC6" s="33">
        <v>-903751000</v>
      </c>
      <c r="AD6" s="33">
        <v>1075000</v>
      </c>
      <c r="AE6" s="33">
        <v>163000</v>
      </c>
      <c r="AF6" s="33">
        <v>-180000</v>
      </c>
      <c r="AG6" s="33" t="s">
        <v>29</v>
      </c>
      <c r="AH6" s="33">
        <v>26000</v>
      </c>
      <c r="AI6" s="33" t="s">
        <v>29</v>
      </c>
      <c r="AJ6" s="33">
        <v>-902666000</v>
      </c>
      <c r="AK6" s="33">
        <v>1084000</v>
      </c>
      <c r="AL6" s="33">
        <v>-903750000</v>
      </c>
    </row>
    <row r="7" spans="1:38" x14ac:dyDescent="0.2">
      <c r="A7" s="24">
        <v>44074</v>
      </c>
      <c r="B7" s="41">
        <f t="shared" si="0"/>
        <v>-310.48873238003154</v>
      </c>
      <c r="C7" s="42">
        <f t="shared" si="1"/>
        <v>2.891344526289902E-3</v>
      </c>
      <c r="D7" s="42">
        <f t="shared" si="2"/>
        <v>1.1286008024727281</v>
      </c>
      <c r="E7" s="44">
        <f t="shared" si="3"/>
        <v>6.8041013577376408E-2</v>
      </c>
      <c r="F7" s="44">
        <f t="shared" si="4"/>
        <v>2.4817932621388819</v>
      </c>
      <c r="G7" s="44">
        <f t="shared" si="5"/>
        <v>-1.9382551072602595E-2</v>
      </c>
      <c r="H7" s="48">
        <v>1</v>
      </c>
      <c r="I7" s="43">
        <v>924936893.15068483</v>
      </c>
      <c r="J7" s="43">
        <v>6089410.9589041108</v>
      </c>
      <c r="K7" s="43">
        <v>931026304.1095891</v>
      </c>
      <c r="L7" s="43">
        <v>16278539.726027399</v>
      </c>
      <c r="M7" s="43">
        <v>89808219.178082183</v>
      </c>
      <c r="N7" s="43">
        <v>106086758.9041096</v>
      </c>
      <c r="O7" s="45">
        <v>824938545.2054795</v>
      </c>
      <c r="P7" s="43">
        <v>100000000</v>
      </c>
      <c r="Q7" s="43">
        <v>2499073186.3013697</v>
      </c>
      <c r="R7" s="43">
        <v>-1774133890.4109588</v>
      </c>
      <c r="S7" s="43">
        <f>(S6-S8)/(PL!$A8-PL!$A6)*(PL!$A8-PL!$A7)+S8</f>
        <v>0</v>
      </c>
      <c r="T7" s="43">
        <f>(T6-T8)/(PL!$A8-PL!$A6)*(PL!$A8-PL!$A7)+T8</f>
        <v>824759364.38356161</v>
      </c>
      <c r="U7" s="43">
        <f>(U6-U8)/(PL!$A8-PL!$A6)*(PL!$A8-PL!$A7)+U8</f>
        <v>931678087.67123294</v>
      </c>
      <c r="V7" s="32">
        <f>(V6-V8)/(PL!$A8-PL!$A6)*(PL!$A8-PL!$A7)+V8</f>
        <v>2691917.8082191781</v>
      </c>
      <c r="W7" s="32">
        <f>(W6-W8)/(PL!$A8-PL!$A6)*(PL!$A8-PL!$A7)+W8</f>
        <v>-2641835.6164383562</v>
      </c>
      <c r="X7" s="32">
        <f>(X6-X8)/(PL!$A8-PL!$A6)*(PL!$A8-PL!$A7)+X8</f>
        <v>50082.191780821922</v>
      </c>
      <c r="Y7" s="33" t="s">
        <v>29</v>
      </c>
      <c r="Z7" s="33" t="s">
        <v>29</v>
      </c>
      <c r="AA7" s="34">
        <v>834882200</v>
      </c>
      <c r="AB7" s="33" t="s">
        <v>29</v>
      </c>
      <c r="AC7" s="34">
        <v>-834862254.79452062</v>
      </c>
      <c r="AD7" s="34">
        <v>1771087.6712328768</v>
      </c>
      <c r="AE7" s="34">
        <v>128345.20547945207</v>
      </c>
      <c r="AF7" s="34">
        <v>-388926.02739726024</v>
      </c>
      <c r="AG7" s="33" t="s">
        <v>29</v>
      </c>
      <c r="AH7" s="34">
        <v>547567.12328767113</v>
      </c>
      <c r="AI7" s="33" t="s">
        <v>29</v>
      </c>
      <c r="AJ7" s="34">
        <v>-834731383.56164384</v>
      </c>
      <c r="AK7" s="34">
        <v>1078515.0684931506</v>
      </c>
      <c r="AL7" s="34">
        <v>-835810147.94520545</v>
      </c>
    </row>
    <row r="8" spans="1:38" x14ac:dyDescent="0.2">
      <c r="A8" s="24">
        <v>44165</v>
      </c>
      <c r="B8" s="41">
        <f t="shared" si="0"/>
        <v>-237.65078254965204</v>
      </c>
      <c r="C8" s="42">
        <f t="shared" si="1"/>
        <v>3.2572921314391302E-3</v>
      </c>
      <c r="D8" s="42">
        <f t="shared" si="2"/>
        <v>1.225784648978405</v>
      </c>
      <c r="E8" s="44">
        <f t="shared" si="3"/>
        <v>6.4406437719910628E-2</v>
      </c>
      <c r="F8" s="44">
        <f t="shared" si="4"/>
        <v>0.7206245536897985</v>
      </c>
      <c r="G8" s="44">
        <f t="shared" si="5"/>
        <v>-1.998286504157994E-2</v>
      </c>
      <c r="H8" s="48">
        <v>1</v>
      </c>
      <c r="I8" s="43">
        <v>982384213.69863009</v>
      </c>
      <c r="J8" s="43">
        <v>8606178.0821917821</v>
      </c>
      <c r="K8" s="43">
        <v>990990391.78082192</v>
      </c>
      <c r="L8" s="43">
        <v>22151920.547945205</v>
      </c>
      <c r="M8" s="43">
        <v>160383561.64383563</v>
      </c>
      <c r="N8" s="43">
        <v>182535482.19178084</v>
      </c>
      <c r="O8" s="45">
        <v>808453909.58904111</v>
      </c>
      <c r="P8" s="43">
        <v>100000000</v>
      </c>
      <c r="Q8" s="43">
        <v>2641696627.3972602</v>
      </c>
      <c r="R8" s="43">
        <v>-1933242219.1780822</v>
      </c>
      <c r="S8" s="43">
        <f>(S6-S10)/(PL!$A10-PL!$A6)*(PL!$A10-PL!$A8)+S10</f>
        <v>0</v>
      </c>
      <c r="T8" s="43">
        <f>(T6-T10)/(PL!$A10-PL!$A6)*(PL!$A10-PL!$A8)+T10</f>
        <v>808453909.58904111</v>
      </c>
      <c r="U8" s="43">
        <f>(U6-U10)/(PL!$A10-PL!$A6)*(PL!$A10-PL!$A8)+U10</f>
        <v>990990391.78082192</v>
      </c>
      <c r="V8" s="32">
        <f>(V6-V10)/(PL!$A10-PL!$A6)*(PL!$A10-PL!$A8)+V10</f>
        <v>3227945.2054794519</v>
      </c>
      <c r="W8" s="32">
        <f>(W6-W10)/(PL!$A10-PL!$A6)*(PL!$A10-PL!$A8)+W10</f>
        <v>-3167890.4109589038</v>
      </c>
      <c r="X8" s="32">
        <f>(X6-X10)/(PL!$A10-PL!$A6)*(PL!$A10-PL!$A8)+X10</f>
        <v>60054.794520547948</v>
      </c>
      <c r="Y8" s="33" t="s">
        <v>29</v>
      </c>
      <c r="Z8" s="33" t="s">
        <v>29</v>
      </c>
      <c r="AA8" s="34">
        <v>765256600</v>
      </c>
      <c r="AB8" s="33" t="s">
        <v>29</v>
      </c>
      <c r="AC8" s="34">
        <v>-765216490.41095889</v>
      </c>
      <c r="AD8" s="34">
        <v>2474824.6575342463</v>
      </c>
      <c r="AE8" s="34">
        <v>93309.589041095896</v>
      </c>
      <c r="AF8" s="34">
        <v>-600147.94520547951</v>
      </c>
      <c r="AG8" s="33" t="s">
        <v>29</v>
      </c>
      <c r="AH8" s="34">
        <v>1074865.7534246575</v>
      </c>
      <c r="AI8" s="33" t="s">
        <v>29</v>
      </c>
      <c r="AJ8" s="34">
        <v>-766050232.87671232</v>
      </c>
      <c r="AK8" s="34">
        <v>1072969.8630136987</v>
      </c>
      <c r="AL8" s="34">
        <v>-767123704.1095891</v>
      </c>
    </row>
    <row r="9" spans="1:38" x14ac:dyDescent="0.2">
      <c r="A9" s="24">
        <v>44254</v>
      </c>
      <c r="B9" s="41">
        <f t="shared" si="0"/>
        <v>-186.14114125077583</v>
      </c>
      <c r="C9" s="42">
        <f t="shared" si="1"/>
        <v>3.5702705057009038E-3</v>
      </c>
      <c r="D9" s="42">
        <f t="shared" si="2"/>
        <v>1.3270142087461982</v>
      </c>
      <c r="E9" s="44">
        <f t="shared" si="3"/>
        <v>6.0509252328346613E-2</v>
      </c>
      <c r="F9" s="44">
        <f t="shared" si="4"/>
        <v>0.41881568651595319</v>
      </c>
      <c r="G9" s="44">
        <f t="shared" si="5"/>
        <v>-2.0390322096182148E-2</v>
      </c>
      <c r="H9" s="48">
        <v>1</v>
      </c>
      <c r="I9" s="43">
        <v>1039831534.2465754</v>
      </c>
      <c r="J9" s="43">
        <v>11122945.205479452</v>
      </c>
      <c r="K9" s="43">
        <v>1050954479.4520547</v>
      </c>
      <c r="L9" s="43">
        <v>28025301.369863015</v>
      </c>
      <c r="M9" s="43">
        <v>230958904.10958907</v>
      </c>
      <c r="N9" s="43">
        <v>258984205.47945207</v>
      </c>
      <c r="O9" s="45">
        <v>791969273.97260284</v>
      </c>
      <c r="P9" s="43">
        <v>100000000</v>
      </c>
      <c r="Q9" s="43">
        <v>2784320068.4931507</v>
      </c>
      <c r="R9" s="43">
        <v>-2092350547.9452057</v>
      </c>
      <c r="S9" s="43">
        <f>(S8-S10)/(PL!$A10-PL!$A8)*(PL!$A10-PL!$A9)+S10</f>
        <v>0</v>
      </c>
      <c r="T9" s="43">
        <f>(T8-T10)/(PL!$A10-PL!$A8)*(PL!$A10-PL!$A9)+T10</f>
        <v>792506816.43835616</v>
      </c>
      <c r="U9" s="43">
        <f>(U8-U10)/(PL!$A10-PL!$A8)*(PL!$A10-PL!$A9)+U10</f>
        <v>1048999128.7671233</v>
      </c>
      <c r="V9" s="32">
        <f>(V8-V10)/(PL!$A10-PL!$A8)*(PL!$A10-PL!$A9)+V10</f>
        <v>3752191.7808219176</v>
      </c>
      <c r="W9" s="32">
        <f>(W8-W10)/(PL!$A10-PL!$A8)*(PL!$A10-PL!$A9)+W10</f>
        <v>-3682383.5616438356</v>
      </c>
      <c r="X9" s="32">
        <f>(X8-X10)/(PL!$A10-PL!$A8)*(PL!$A10-PL!$A9)+X10</f>
        <v>69808.219178082189</v>
      </c>
      <c r="Y9" s="33" t="s">
        <v>29</v>
      </c>
      <c r="Z9" s="33" t="s">
        <v>29</v>
      </c>
      <c r="AA9" s="34">
        <v>695631000</v>
      </c>
      <c r="AB9" s="33" t="s">
        <v>29</v>
      </c>
      <c r="AC9" s="34">
        <v>-695570726.02739716</v>
      </c>
      <c r="AD9" s="34">
        <v>3178561.6438356163</v>
      </c>
      <c r="AE9" s="34">
        <v>58273.972602739726</v>
      </c>
      <c r="AF9" s="34">
        <v>-811369.8630136986</v>
      </c>
      <c r="AG9" s="33" t="s">
        <v>29</v>
      </c>
      <c r="AH9" s="34">
        <v>1602164.3835616438</v>
      </c>
      <c r="AI9" s="33" t="s">
        <v>29</v>
      </c>
      <c r="AJ9" s="34">
        <v>-697369082.19178081</v>
      </c>
      <c r="AK9" s="34">
        <v>1067424.6575342466</v>
      </c>
      <c r="AL9" s="34">
        <v>-698437260.27397263</v>
      </c>
    </row>
    <row r="10" spans="1:38" x14ac:dyDescent="0.2">
      <c r="A10" s="24">
        <v>44347</v>
      </c>
      <c r="B10" s="41">
        <f t="shared" si="0"/>
        <v>-146.80093023255813</v>
      </c>
      <c r="C10" s="42">
        <f t="shared" si="1"/>
        <v>3.8752179810114321E-3</v>
      </c>
      <c r="D10" s="42">
        <f t="shared" si="2"/>
        <v>1.4302055957197526</v>
      </c>
      <c r="E10" s="44">
        <f t="shared" si="3"/>
        <v>5.58164237318153E-2</v>
      </c>
      <c r="F10" s="44">
        <f t="shared" si="4"/>
        <v>0.2887697123540669</v>
      </c>
      <c r="G10" s="44">
        <f t="shared" si="5"/>
        <v>-2.0362246999446991E-2</v>
      </c>
      <c r="H10" s="48">
        <v>2</v>
      </c>
      <c r="I10" s="43">
        <v>1096030000</v>
      </c>
      <c r="J10" s="43">
        <v>13585000</v>
      </c>
      <c r="K10" s="43">
        <v>1109615000</v>
      </c>
      <c r="L10" s="43">
        <v>33771000</v>
      </c>
      <c r="M10" s="43">
        <v>300000000</v>
      </c>
      <c r="N10" s="43">
        <v>333771000</v>
      </c>
      <c r="O10" s="38">
        <v>775843000</v>
      </c>
      <c r="P10" s="43">
        <v>100000000</v>
      </c>
      <c r="Q10" s="43">
        <v>2923843000</v>
      </c>
      <c r="R10" s="43">
        <v>-2248000000</v>
      </c>
      <c r="S10" s="43">
        <v>0</v>
      </c>
      <c r="T10" s="43">
        <v>775843000</v>
      </c>
      <c r="U10" s="43">
        <v>1109615000</v>
      </c>
      <c r="V10" s="33">
        <v>4300000</v>
      </c>
      <c r="W10" s="33">
        <v>-4220000</v>
      </c>
      <c r="X10" s="33">
        <v>80000</v>
      </c>
      <c r="Y10" s="33" t="s">
        <v>29</v>
      </c>
      <c r="Z10" s="33" t="s">
        <v>29</v>
      </c>
      <c r="AA10" s="33">
        <v>627519000</v>
      </c>
      <c r="AB10" s="33" t="s">
        <v>29</v>
      </c>
      <c r="AC10" s="33">
        <v>-627439000</v>
      </c>
      <c r="AD10" s="33">
        <v>3867000</v>
      </c>
      <c r="AE10" s="33">
        <v>24000</v>
      </c>
      <c r="AF10" s="33">
        <v>-1018000</v>
      </c>
      <c r="AG10" s="33" t="s">
        <v>29</v>
      </c>
      <c r="AH10" s="33">
        <v>2118000</v>
      </c>
      <c r="AI10" s="33" t="s">
        <v>29</v>
      </c>
      <c r="AJ10" s="33">
        <v>-630181000</v>
      </c>
      <c r="AK10" s="33">
        <v>1062000</v>
      </c>
      <c r="AL10" s="33">
        <v>-631244000</v>
      </c>
    </row>
    <row r="11" spans="1:38" x14ac:dyDescent="0.2">
      <c r="A11" s="24">
        <v>44439</v>
      </c>
      <c r="B11" s="41">
        <f t="shared" si="0"/>
        <v>-72.182026231824807</v>
      </c>
      <c r="C11" s="42">
        <f t="shared" si="1"/>
        <v>3.519451515335031E-3</v>
      </c>
      <c r="D11" s="42">
        <f t="shared" si="2"/>
        <v>1.180930555636049</v>
      </c>
      <c r="E11" s="44">
        <f t="shared" si="3"/>
        <v>1.0235276520382641</v>
      </c>
      <c r="F11" s="44">
        <f t="shared" si="4"/>
        <v>3.5838606922808991E-2</v>
      </c>
      <c r="G11" s="44">
        <f t="shared" si="5"/>
        <v>1.4506610970702145</v>
      </c>
      <c r="H11" s="48">
        <v>2</v>
      </c>
      <c r="I11" s="43">
        <v>1763056010.9589045</v>
      </c>
      <c r="J11" s="43">
        <v>482280624.6575343</v>
      </c>
      <c r="K11" s="43">
        <v>2245336635.6164384</v>
      </c>
      <c r="L11" s="43">
        <v>45732887.671232879</v>
      </c>
      <c r="M11" s="43">
        <v>300000000</v>
      </c>
      <c r="N11" s="43">
        <v>345732887.67123288</v>
      </c>
      <c r="O11" s="45">
        <v>1901328257.5342464</v>
      </c>
      <c r="P11" s="43">
        <v>100000000</v>
      </c>
      <c r="Q11" s="43">
        <v>3607848863.0136986</v>
      </c>
      <c r="R11" s="43">
        <v>-1784082249.3150685</v>
      </c>
      <c r="S11" s="43">
        <f>(S10-S12)/(PL!$A12-PL!$A10)*(PL!$A12-PL!$A11)+S12</f>
        <v>-1743967.1232876712</v>
      </c>
      <c r="T11" s="43">
        <f>(T10-T12)/(PL!$A12-PL!$A10)*(PL!$A12-PL!$A11)+T12</f>
        <v>1911952008.2191782</v>
      </c>
      <c r="U11" s="43">
        <f>(U10-U12)/(PL!$A12-PL!$A10)*(PL!$A12-PL!$A11)+U12</f>
        <v>2257817093.1506848</v>
      </c>
      <c r="V11" s="34">
        <v>7902353.4246575348</v>
      </c>
      <c r="W11" s="34">
        <v>-5255654.7945205476</v>
      </c>
      <c r="X11" s="34">
        <v>2646698.6301369863</v>
      </c>
      <c r="Y11" s="33" t="s">
        <v>29</v>
      </c>
      <c r="Z11" s="33" t="s">
        <v>29</v>
      </c>
      <c r="AA11" s="34">
        <v>569009989.04109585</v>
      </c>
      <c r="AB11" s="33" t="s">
        <v>29</v>
      </c>
      <c r="AC11" s="34">
        <v>-566363290.41095889</v>
      </c>
      <c r="AD11" s="34">
        <v>2779238.3561643832</v>
      </c>
      <c r="AE11" s="34">
        <v>21756.164383561645</v>
      </c>
      <c r="AF11" s="34">
        <v>-353076.71232876717</v>
      </c>
      <c r="AG11" s="33" t="s">
        <v>29</v>
      </c>
      <c r="AH11" s="34">
        <v>1593690.4109589041</v>
      </c>
      <c r="AI11" s="33" t="s">
        <v>29</v>
      </c>
      <c r="AJ11" s="34">
        <v>-569277317.80821919</v>
      </c>
      <c r="AK11" s="34">
        <v>1129813.6986301369</v>
      </c>
      <c r="AL11" s="34">
        <v>-570407882.19178081</v>
      </c>
    </row>
    <row r="12" spans="1:38" x14ac:dyDescent="0.2">
      <c r="A12" s="24">
        <v>44530</v>
      </c>
      <c r="B12" s="41">
        <f t="shared" si="0"/>
        <v>-44.082667424834483</v>
      </c>
      <c r="C12" s="42">
        <f t="shared" si="1"/>
        <v>3.4018451160800472E-3</v>
      </c>
      <c r="D12" s="42">
        <f t="shared" si="2"/>
        <v>1.1165962761988868</v>
      </c>
      <c r="E12" s="44">
        <f t="shared" si="3"/>
        <v>0.51137191409850913</v>
      </c>
      <c r="F12" s="44">
        <f t="shared" si="4"/>
        <v>3.4978844702217959E-2</v>
      </c>
      <c r="G12" s="44">
        <f t="shared" si="5"/>
        <v>0.59845175228863146</v>
      </c>
      <c r="H12" s="48">
        <v>2</v>
      </c>
      <c r="I12" s="43">
        <v>2437411978.0821919</v>
      </c>
      <c r="J12" s="43">
        <v>956126750.68493152</v>
      </c>
      <c r="K12" s="43">
        <v>3393538728.7671232</v>
      </c>
      <c r="L12" s="43">
        <v>57826224.657534242</v>
      </c>
      <c r="M12" s="43">
        <v>300000000</v>
      </c>
      <c r="N12" s="43">
        <v>357826224.6575343</v>
      </c>
      <c r="O12" s="45">
        <v>3039181484.9315066</v>
      </c>
      <c r="P12" s="43">
        <v>100000000</v>
      </c>
      <c r="Q12" s="43">
        <v>4299371273.9726028</v>
      </c>
      <c r="R12" s="43">
        <v>-1315066501.369863</v>
      </c>
      <c r="S12" s="43">
        <f>(S10-S14)/(PL!$A14-PL!$A10)*(PL!$A14-PL!$A12)+S14</f>
        <v>-3468978.0821917807</v>
      </c>
      <c r="T12" s="43">
        <f>(T10-T14)/(PL!$A14-PL!$A10)*(PL!$A14-PL!$A12)+T14</f>
        <v>3035712005.4794521</v>
      </c>
      <c r="U12" s="43">
        <f>(U10-U14)/(PL!$A14-PL!$A10)*(PL!$A14-PL!$A12)+U14</f>
        <v>3393538728.7671232</v>
      </c>
      <c r="V12" s="34">
        <v>11544293.15068493</v>
      </c>
      <c r="W12" s="34">
        <v>-6302690.4109589038</v>
      </c>
      <c r="X12" s="34">
        <v>5241602.7397260265</v>
      </c>
      <c r="Y12" s="33" t="s">
        <v>29</v>
      </c>
      <c r="Z12" s="33" t="s">
        <v>29</v>
      </c>
      <c r="AA12" s="34">
        <v>509858021.91780823</v>
      </c>
      <c r="AB12" s="33" t="s">
        <v>29</v>
      </c>
      <c r="AC12" s="34">
        <v>-504616419.17808223</v>
      </c>
      <c r="AD12" s="34">
        <v>1679523.2876712326</v>
      </c>
      <c r="AE12" s="34">
        <v>19487.671232876713</v>
      </c>
      <c r="AF12" s="34">
        <v>319153.42465753428</v>
      </c>
      <c r="AG12" s="33" t="s">
        <v>29</v>
      </c>
      <c r="AH12" s="34">
        <v>1063619.1780821919</v>
      </c>
      <c r="AI12" s="33" t="s">
        <v>29</v>
      </c>
      <c r="AJ12" s="34">
        <v>-507704364.38356167</v>
      </c>
      <c r="AK12" s="34">
        <v>1198372.602739726</v>
      </c>
      <c r="AL12" s="34">
        <v>-508903235.61643839</v>
      </c>
    </row>
    <row r="13" spans="1:38" x14ac:dyDescent="0.2">
      <c r="A13" s="24">
        <v>44619</v>
      </c>
      <c r="B13" s="41">
        <f t="shared" si="0"/>
        <v>-29.460801284508769</v>
      </c>
      <c r="C13" s="42">
        <f t="shared" si="1"/>
        <v>3.3437031024372171E-3</v>
      </c>
      <c r="D13" s="42">
        <f t="shared" si="2"/>
        <v>1.087312204639475</v>
      </c>
      <c r="E13" s="44">
        <f t="shared" si="3"/>
        <v>0.33834948851985774</v>
      </c>
      <c r="F13" s="44">
        <f t="shared" si="4"/>
        <v>3.3796676020253977E-2</v>
      </c>
      <c r="G13" s="44">
        <f t="shared" si="5"/>
        <v>0.37439462994849887</v>
      </c>
      <c r="H13" s="48">
        <v>2</v>
      </c>
      <c r="I13" s="43">
        <v>3111767945.2054796</v>
      </c>
      <c r="J13" s="43">
        <v>1429972876.7123287</v>
      </c>
      <c r="K13" s="43">
        <v>4541740821.9178076</v>
      </c>
      <c r="L13" s="43">
        <v>69919561.643835604</v>
      </c>
      <c r="M13" s="43">
        <v>300000000</v>
      </c>
      <c r="N13" s="43">
        <v>369919561.6438356</v>
      </c>
      <c r="O13" s="45">
        <v>4177034712.3287673</v>
      </c>
      <c r="P13" s="43">
        <v>100000000</v>
      </c>
      <c r="Q13" s="43">
        <v>4990893684.9315062</v>
      </c>
      <c r="R13" s="43">
        <v>-846050753.42465746</v>
      </c>
      <c r="S13" s="43">
        <f>(S12-S14)/(PL!$A14-PL!$A12)*(PL!$A14-PL!$A13)+S14</f>
        <v>-5156076.7123287674</v>
      </c>
      <c r="T13" s="43">
        <f>(T12-T14)/(PL!$A14-PL!$A12)*(PL!$A14-PL!$A13)+T14</f>
        <v>4134773980.8219175</v>
      </c>
      <c r="U13" s="43">
        <f>(U12-U14)/(PL!$A14-PL!$A12)*(PL!$A14-PL!$A13)+U14</f>
        <v>4504299449.3150682</v>
      </c>
      <c r="V13" s="34">
        <v>15186232.87671233</v>
      </c>
      <c r="W13" s="34">
        <v>-7349726.027397261</v>
      </c>
      <c r="X13" s="34">
        <v>7836506.8493150687</v>
      </c>
      <c r="Y13" s="33" t="s">
        <v>29</v>
      </c>
      <c r="Z13" s="33" t="s">
        <v>29</v>
      </c>
      <c r="AA13" s="34">
        <v>450706054.79452056</v>
      </c>
      <c r="AB13" s="33" t="s">
        <v>29</v>
      </c>
      <c r="AC13" s="34">
        <v>-442869547.94520545</v>
      </c>
      <c r="AD13" s="34">
        <v>579808.21917808207</v>
      </c>
      <c r="AE13" s="34">
        <v>17219.178082191782</v>
      </c>
      <c r="AF13" s="34">
        <v>991383.56164383562</v>
      </c>
      <c r="AG13" s="33" t="s">
        <v>29</v>
      </c>
      <c r="AH13" s="34">
        <v>533547.94520547939</v>
      </c>
      <c r="AI13" s="33" t="s">
        <v>29</v>
      </c>
      <c r="AJ13" s="34">
        <v>-446131410.95890415</v>
      </c>
      <c r="AK13" s="34">
        <v>1266931.5068493153</v>
      </c>
      <c r="AL13" s="34">
        <v>-447398589.04109591</v>
      </c>
    </row>
    <row r="14" spans="1:38" x14ac:dyDescent="0.2">
      <c r="A14" s="24">
        <v>44712</v>
      </c>
      <c r="B14" s="41">
        <f t="shared" si="0"/>
        <v>-20.653421515814177</v>
      </c>
      <c r="C14" s="42">
        <f t="shared" si="1"/>
        <v>3.3096309926492263E-3</v>
      </c>
      <c r="D14" s="42">
        <f t="shared" si="2"/>
        <v>1.0708542968141559</v>
      </c>
      <c r="E14" s="44">
        <f t="shared" si="3"/>
        <v>0.24731512037445799</v>
      </c>
      <c r="F14" s="44">
        <f t="shared" si="4"/>
        <v>3.1981110443558884E-2</v>
      </c>
      <c r="G14" s="44">
        <f t="shared" si="5"/>
        <v>0.26648504605092233</v>
      </c>
      <c r="H14" s="48">
        <v>2</v>
      </c>
      <c r="I14" s="43">
        <v>3771464000</v>
      </c>
      <c r="J14" s="43">
        <v>1893518000</v>
      </c>
      <c r="K14" s="43">
        <v>5664982000</v>
      </c>
      <c r="L14" s="43">
        <v>81750000</v>
      </c>
      <c r="M14" s="43">
        <v>300000000</v>
      </c>
      <c r="N14" s="43">
        <v>381750000</v>
      </c>
      <c r="O14" s="38">
        <v>5290152000</v>
      </c>
      <c r="P14" s="43">
        <v>100000000</v>
      </c>
      <c r="Q14" s="43">
        <v>5667383000</v>
      </c>
      <c r="R14" s="43">
        <v>-387231000</v>
      </c>
      <c r="S14" s="43">
        <v>-6919000</v>
      </c>
      <c r="T14" s="43">
        <v>5283232000</v>
      </c>
      <c r="U14" s="43">
        <v>5664982000</v>
      </c>
      <c r="V14" s="33">
        <v>18749000</v>
      </c>
      <c r="W14" s="33">
        <v>-8374000</v>
      </c>
      <c r="X14" s="33">
        <v>10375000</v>
      </c>
      <c r="Y14" s="33" t="s">
        <v>29</v>
      </c>
      <c r="Z14" s="33" t="s">
        <v>29</v>
      </c>
      <c r="AA14" s="33">
        <v>392840000</v>
      </c>
      <c r="AB14" s="33" t="s">
        <v>29</v>
      </c>
      <c r="AC14" s="33">
        <v>-382465000</v>
      </c>
      <c r="AD14" s="33">
        <v>-496000</v>
      </c>
      <c r="AE14" s="33">
        <v>15000</v>
      </c>
      <c r="AF14" s="33">
        <v>1649000</v>
      </c>
      <c r="AG14" s="33" t="s">
        <v>29</v>
      </c>
      <c r="AH14" s="33">
        <v>15000</v>
      </c>
      <c r="AI14" s="33" t="s">
        <v>29</v>
      </c>
      <c r="AJ14" s="33">
        <v>-385897000</v>
      </c>
      <c r="AK14" s="33">
        <v>1334000</v>
      </c>
      <c r="AL14" s="33">
        <v>-387231000</v>
      </c>
    </row>
    <row r="15" spans="1:38" x14ac:dyDescent="0.2">
      <c r="A15" s="24">
        <v>44804</v>
      </c>
      <c r="B15" s="41">
        <f t="shared" si="0"/>
        <v>-5.2999174167008549</v>
      </c>
      <c r="C15" s="42">
        <f t="shared" si="1"/>
        <v>1.8721054949607654E-2</v>
      </c>
      <c r="D15" s="42">
        <f t="shared" si="2"/>
        <v>1.0841375344350574</v>
      </c>
      <c r="E15" s="44">
        <f t="shared" si="3"/>
        <v>7.3859108563441708E-3</v>
      </c>
      <c r="F15" s="44">
        <f t="shared" si="4"/>
        <v>0.16407184648922135</v>
      </c>
      <c r="G15" s="44">
        <f t="shared" si="5"/>
        <v>-4.9569386482864681E-3</v>
      </c>
      <c r="H15" s="48">
        <v>2</v>
      </c>
      <c r="I15" s="43">
        <v>3794692684.9315066</v>
      </c>
      <c r="J15" s="43">
        <v>1912130117.8082192</v>
      </c>
      <c r="K15" s="43">
        <v>5706823052.0547943</v>
      </c>
      <c r="L15" s="43">
        <v>142468441.09589043</v>
      </c>
      <c r="M15" s="43">
        <v>301915736.98630136</v>
      </c>
      <c r="N15" s="43">
        <v>444384427.39726025</v>
      </c>
      <c r="O15" s="45">
        <v>5263929041.09589</v>
      </c>
      <c r="P15" s="43">
        <v>100000000</v>
      </c>
      <c r="Q15" s="43">
        <v>5894264698.6301374</v>
      </c>
      <c r="R15" s="43">
        <v>-662773764.38356173</v>
      </c>
      <c r="S15" s="43">
        <f>(S14-S16)/(PL!$A16-PL!$A14)*(PL!$A16-PL!$A15)+S16</f>
        <v>-1430254.7945205485</v>
      </c>
      <c r="T15" s="43">
        <f>(T14-T16)/(PL!$A16-PL!$A14)*(PL!$A16-PL!$A15)+T16</f>
        <v>5262210126.0273972</v>
      </c>
      <c r="U15" s="43">
        <f>(U14-U16)/(PL!$A16-PL!$A14)*(PL!$A16-PL!$A15)+U16</f>
        <v>5707282843.8356171</v>
      </c>
      <c r="V15" s="34">
        <v>106837747.94520546</v>
      </c>
      <c r="W15" s="34">
        <v>-59938090.410958901</v>
      </c>
      <c r="X15" s="34">
        <v>46899657.534246564</v>
      </c>
      <c r="Y15" s="33" t="s">
        <v>29</v>
      </c>
      <c r="Z15" s="33" t="s">
        <v>29</v>
      </c>
      <c r="AA15" s="34">
        <v>412474808.21917808</v>
      </c>
      <c r="AB15" s="33" t="s">
        <v>29</v>
      </c>
      <c r="AC15" s="34">
        <v>-365575150.68493158</v>
      </c>
      <c r="AD15" s="34">
        <v>-1568054.7945205481</v>
      </c>
      <c r="AE15" s="34">
        <v>20484.931506849312</v>
      </c>
      <c r="AF15" s="34">
        <v>864156.1643835617</v>
      </c>
      <c r="AG15" s="33" t="s">
        <v>29</v>
      </c>
      <c r="AH15" s="34">
        <v>71594.520547945198</v>
      </c>
      <c r="AI15" s="33" t="s">
        <v>29</v>
      </c>
      <c r="AJ15" s="34">
        <v>-564896243.83561635</v>
      </c>
      <c r="AK15" s="34">
        <v>1334747.9452054794</v>
      </c>
      <c r="AL15" s="34">
        <v>-566231241.0958904</v>
      </c>
    </row>
    <row r="16" spans="1:38" x14ac:dyDescent="0.2">
      <c r="A16" s="24">
        <v>44895</v>
      </c>
      <c r="B16" s="41">
        <f t="shared" si="0"/>
        <v>-3.8142903559469681</v>
      </c>
      <c r="C16" s="42">
        <f t="shared" si="1"/>
        <v>3.4073801096827699E-2</v>
      </c>
      <c r="D16" s="42">
        <f t="shared" si="2"/>
        <v>1.0977019565962638</v>
      </c>
      <c r="E16" s="44">
        <f t="shared" si="3"/>
        <v>7.4123279186633015E-3</v>
      </c>
      <c r="F16" s="44">
        <f t="shared" si="4"/>
        <v>0.14249535740731853</v>
      </c>
      <c r="G16" s="44">
        <f t="shared" si="5"/>
        <v>-5.0363755059570055E-3</v>
      </c>
      <c r="H16" s="48">
        <v>2</v>
      </c>
      <c r="I16" s="43">
        <v>3818176630.1369863</v>
      </c>
      <c r="J16" s="43">
        <v>1930946764.3835616</v>
      </c>
      <c r="K16" s="43">
        <v>5749123895.8904114</v>
      </c>
      <c r="L16" s="43">
        <v>203854117.80821916</v>
      </c>
      <c r="M16" s="43">
        <v>303852526.02739727</v>
      </c>
      <c r="N16" s="43">
        <v>507707145.20547944</v>
      </c>
      <c r="O16" s="45">
        <v>5237417917.808219</v>
      </c>
      <c r="P16" s="43">
        <v>100000000</v>
      </c>
      <c r="Q16" s="43">
        <v>6123639602.7397261</v>
      </c>
      <c r="R16" s="43">
        <v>-941344471.23287678</v>
      </c>
      <c r="S16" s="43">
        <f>(S14-S18)/(PL!$A18-PL!$A14)*(PL!$A18-PL!$A16)+S18</f>
        <v>3998830.1369863003</v>
      </c>
      <c r="T16" s="43">
        <f>(T14-T18)/(PL!$A18-PL!$A14)*(PL!$A18-PL!$A16)+T18</f>
        <v>5241416750.6849318</v>
      </c>
      <c r="U16" s="43">
        <f>(U14-U18)/(PL!$A18-PL!$A14)*(PL!$A18-PL!$A16)+U18</f>
        <v>5749123895.8904114</v>
      </c>
      <c r="V16" s="34">
        <v>195894504.10958904</v>
      </c>
      <c r="W16" s="34">
        <v>-112068819.17808218</v>
      </c>
      <c r="X16" s="34">
        <v>83825684.931506842</v>
      </c>
      <c r="Y16" s="33" t="s">
        <v>29</v>
      </c>
      <c r="Z16" s="33" t="s">
        <v>29</v>
      </c>
      <c r="AA16" s="34">
        <v>432325383.56164384</v>
      </c>
      <c r="AB16" s="33" t="s">
        <v>29</v>
      </c>
      <c r="AC16" s="34">
        <v>-348499698.63013703</v>
      </c>
      <c r="AD16" s="34">
        <v>-2651890.4109589043</v>
      </c>
      <c r="AE16" s="34">
        <v>26030.136986301372</v>
      </c>
      <c r="AF16" s="34">
        <v>70687.671232876717</v>
      </c>
      <c r="AG16" s="33" t="s">
        <v>29</v>
      </c>
      <c r="AH16" s="34">
        <v>128810.95890410959</v>
      </c>
      <c r="AI16" s="33" t="s">
        <v>29</v>
      </c>
      <c r="AJ16" s="34">
        <v>-745862512.32876706</v>
      </c>
      <c r="AK16" s="34">
        <v>1335504.109589041</v>
      </c>
      <c r="AL16" s="34">
        <v>-747198517.80821919</v>
      </c>
    </row>
    <row r="17" spans="1:38" x14ac:dyDescent="0.2">
      <c r="A17" s="24">
        <v>44984</v>
      </c>
      <c r="B17" s="41">
        <f t="shared" si="0"/>
        <v>-3.2572791347830603</v>
      </c>
      <c r="C17" s="42">
        <f t="shared" si="1"/>
        <v>4.9202272856860546E-2</v>
      </c>
      <c r="D17" s="42">
        <f t="shared" si="2"/>
        <v>1.111404400058722</v>
      </c>
      <c r="E17" s="44">
        <f t="shared" si="3"/>
        <v>7.357789569616616E-3</v>
      </c>
      <c r="F17" s="44">
        <f t="shared" si="4"/>
        <v>0.12472292030200036</v>
      </c>
      <c r="G17" s="44">
        <f t="shared" si="5"/>
        <v>-5.0618689788966848E-3</v>
      </c>
      <c r="H17" s="48">
        <v>2</v>
      </c>
      <c r="I17" s="43">
        <v>3841660575.3424659</v>
      </c>
      <c r="J17" s="43">
        <v>1949763410.958904</v>
      </c>
      <c r="K17" s="43">
        <v>5791424739.7260275</v>
      </c>
      <c r="L17" s="43">
        <v>265239794.52054796</v>
      </c>
      <c r="M17" s="43">
        <v>305789315.06849313</v>
      </c>
      <c r="N17" s="43">
        <v>571029863.01369858</v>
      </c>
      <c r="O17" s="45">
        <v>5210906794.5205479</v>
      </c>
      <c r="P17" s="43">
        <v>100000000</v>
      </c>
      <c r="Q17" s="43">
        <v>6353014506.8493147</v>
      </c>
      <c r="R17" s="43">
        <v>-1219915178.0821919</v>
      </c>
      <c r="S17" s="43">
        <f>(S16-S18)/(PL!$A18-PL!$A16)*(PL!$A18-PL!$A17)+S18</f>
        <v>9308594.5205479451</v>
      </c>
      <c r="T17" s="43">
        <f>(T16-T18)/(PL!$A18-PL!$A16)*(PL!$A18-PL!$A17)+T18</f>
        <v>5221080372.6027403</v>
      </c>
      <c r="U17" s="43">
        <f>(U16-U18)/(PL!$A18-PL!$A16)*(PL!$A18-PL!$A17)+U18</f>
        <v>5790045364.3835621</v>
      </c>
      <c r="V17" s="34">
        <v>284951260.27397257</v>
      </c>
      <c r="W17" s="34">
        <v>-164199547.94520548</v>
      </c>
      <c r="X17" s="34">
        <v>120751712.32876711</v>
      </c>
      <c r="Y17" s="33" t="s">
        <v>29</v>
      </c>
      <c r="Z17" s="33" t="s">
        <v>29</v>
      </c>
      <c r="AA17" s="34">
        <v>452175958.9041096</v>
      </c>
      <c r="AB17" s="33" t="s">
        <v>29</v>
      </c>
      <c r="AC17" s="34">
        <v>-331424246.57534248</v>
      </c>
      <c r="AD17" s="34">
        <v>-3735726.0273972605</v>
      </c>
      <c r="AE17" s="34">
        <v>31575.342465753427</v>
      </c>
      <c r="AF17" s="34">
        <v>-722780.82191780827</v>
      </c>
      <c r="AG17" s="33" t="s">
        <v>29</v>
      </c>
      <c r="AH17" s="34">
        <v>186027.39726027398</v>
      </c>
      <c r="AI17" s="33" t="s">
        <v>29</v>
      </c>
      <c r="AJ17" s="34">
        <v>-926828780.82191777</v>
      </c>
      <c r="AK17" s="34">
        <v>1336260.2739726028</v>
      </c>
      <c r="AL17" s="34">
        <v>-928165794.52054799</v>
      </c>
    </row>
    <row r="18" spans="1:38" x14ac:dyDescent="0.2">
      <c r="A18" s="24">
        <v>45077</v>
      </c>
      <c r="B18" s="41">
        <f>AL18/V18</f>
        <v>-2.970390139542884</v>
      </c>
      <c r="C18" s="42">
        <f>V18/K18</f>
        <v>6.3789538002806886E-2</v>
      </c>
      <c r="D18" s="42">
        <f t="shared" si="2"/>
        <v>1.1249445512916945</v>
      </c>
      <c r="E18" s="44">
        <f t="shared" si="3"/>
        <v>7.1452642715219188E-3</v>
      </c>
      <c r="F18" s="44">
        <f t="shared" si="4"/>
        <v>0.10848143153034254</v>
      </c>
      <c r="G18" s="44">
        <f t="shared" si="5"/>
        <v>-4.9770213790465831E-3</v>
      </c>
      <c r="H18" s="48">
        <v>2</v>
      </c>
      <c r="I18" s="43">
        <v>3864634000</v>
      </c>
      <c r="J18" s="43">
        <v>1968171000</v>
      </c>
      <c r="K18" s="43">
        <v>5832806000</v>
      </c>
      <c r="L18" s="43">
        <v>325291000</v>
      </c>
      <c r="M18" s="43">
        <v>307684000</v>
      </c>
      <c r="N18" s="43">
        <v>632976000</v>
      </c>
      <c r="O18" s="38">
        <v>5184972000</v>
      </c>
      <c r="P18" s="43">
        <v>100000000</v>
      </c>
      <c r="Q18" s="43">
        <v>6577403000</v>
      </c>
      <c r="R18" s="43">
        <v>-1492430000</v>
      </c>
      <c r="S18" s="43">
        <v>14857000</v>
      </c>
      <c r="T18" s="43">
        <v>5199830000</v>
      </c>
      <c r="U18" s="43">
        <v>5832806000</v>
      </c>
      <c r="V18" s="33">
        <v>372072000</v>
      </c>
      <c r="W18" s="33">
        <v>-215197000</v>
      </c>
      <c r="X18" s="33">
        <v>156875000</v>
      </c>
      <c r="Y18" s="33" t="s">
        <v>29</v>
      </c>
      <c r="Z18" s="33" t="s">
        <v>29</v>
      </c>
      <c r="AA18" s="33">
        <v>471595000</v>
      </c>
      <c r="AB18" s="33" t="s">
        <v>29</v>
      </c>
      <c r="AC18" s="33">
        <v>-314720000</v>
      </c>
      <c r="AD18" s="33">
        <v>-4796000</v>
      </c>
      <c r="AE18" s="33">
        <v>37000</v>
      </c>
      <c r="AF18" s="33">
        <v>-1499000</v>
      </c>
      <c r="AG18" s="33" t="s">
        <v>29</v>
      </c>
      <c r="AH18" s="33">
        <v>242000</v>
      </c>
      <c r="AI18" s="33" t="s">
        <v>29</v>
      </c>
      <c r="AJ18" s="33">
        <v>-1103861000</v>
      </c>
      <c r="AK18" s="33">
        <v>1337000</v>
      </c>
      <c r="AL18" s="33">
        <v>-1105199000</v>
      </c>
    </row>
    <row r="19" spans="1:38" x14ac:dyDescent="0.2">
      <c r="A19" s="31">
        <v>45169</v>
      </c>
      <c r="B19" s="46"/>
      <c r="C19" s="46"/>
      <c r="D19" s="46"/>
      <c r="E19" s="46"/>
      <c r="F19" s="46"/>
      <c r="G19" s="46"/>
      <c r="H19" s="46"/>
      <c r="I19" s="38">
        <f>(I18-I20)/(PL!$A20-PL!$A18)*(PL!$A20-PL!$A19)+I20</f>
        <v>3031637846.9945354</v>
      </c>
      <c r="J19" s="38">
        <f>(J18-J20)/(PL!$A20-PL!$A18)*(PL!$A20-PL!$A19)+J20</f>
        <v>2974348857.9234972</v>
      </c>
      <c r="K19" s="38">
        <f>(K18-K20)/(PL!$A20-PL!$A18)*(PL!$A20-PL!$A19)+K20</f>
        <v>6039474699.4535522</v>
      </c>
      <c r="L19" s="38">
        <f>(L18-L20)/(PL!$A20-PL!$A18)*(PL!$A20-PL!$A19)+L20</f>
        <v>470637426.22950816</v>
      </c>
      <c r="M19" s="38">
        <f>(M18-M20)/(PL!$A20-PL!$A18)*(PL!$A20-PL!$A19)+M20</f>
        <v>456173508.19672132</v>
      </c>
      <c r="N19" s="38">
        <f>(N18-N20)/(PL!$A20-PL!$A18)*(PL!$A20-PL!$A19)+N20</f>
        <v>926811934.42622948</v>
      </c>
      <c r="O19" s="38">
        <f>(O18-O20)/(PL!$A20-PL!$A18)*(PL!$A20-PL!$A19)+O20</f>
        <v>5102310251.3661203</v>
      </c>
      <c r="P19" s="38">
        <f>(P18-P20)/(PL!$A20-PL!$A18)*(PL!$A20-PL!$A19)+P20</f>
        <v>100000000</v>
      </c>
      <c r="Q19" s="38">
        <f>(Q18-Q20)/(PL!$A20-PL!$A18)*(PL!$A20-PL!$A19)+Q20</f>
        <v>5827109819.6721306</v>
      </c>
      <c r="R19" s="38">
        <f>(R18-R20)/(PL!$A20-PL!$A18)*(PL!$A20-PL!$A19)+R20</f>
        <v>-824799071.0382514</v>
      </c>
      <c r="S19" s="38">
        <f>(S18-S20)/(PL!$A20-PL!$A18)*(PL!$A20-PL!$A19)+S20</f>
        <v>2970994464.4808745</v>
      </c>
      <c r="T19" s="38">
        <f>(T18-T20)/(PL!$A20-PL!$A18)*(PL!$A20-PL!$A19)+T20</f>
        <v>5112662765.0273228</v>
      </c>
      <c r="U19" s="38">
        <f>(U18-U20)/(PL!$A20-PL!$A18)*(PL!$A20-PL!$A19)+U20</f>
        <v>6039474699.4535522</v>
      </c>
      <c r="V19" s="46"/>
      <c r="W19" s="47"/>
      <c r="X19" s="47"/>
      <c r="Y19" s="46"/>
      <c r="Z19" s="46"/>
      <c r="AA19" s="47"/>
      <c r="AB19" s="46"/>
      <c r="AC19" s="47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x14ac:dyDescent="0.2">
      <c r="A20" s="31">
        <v>45260</v>
      </c>
      <c r="B20" s="46"/>
      <c r="C20" s="46"/>
      <c r="D20" s="46"/>
      <c r="E20" s="46"/>
      <c r="F20" s="46"/>
      <c r="G20" s="46"/>
      <c r="H20" s="46"/>
      <c r="I20" s="38">
        <v>2207696000</v>
      </c>
      <c r="J20" s="38">
        <v>3969590000</v>
      </c>
      <c r="K20" s="38">
        <v>6243897000</v>
      </c>
      <c r="L20" s="38">
        <v>614404000</v>
      </c>
      <c r="M20" s="38">
        <v>603049000</v>
      </c>
      <c r="N20" s="38">
        <v>1217454000</v>
      </c>
      <c r="O20" s="38">
        <v>5020547000</v>
      </c>
      <c r="P20" s="38">
        <v>100000000</v>
      </c>
      <c r="Q20" s="38">
        <v>5084972000</v>
      </c>
      <c r="R20" s="38">
        <v>-164425000</v>
      </c>
      <c r="S20" s="38">
        <v>5895000000</v>
      </c>
      <c r="T20" s="38">
        <v>5026443000</v>
      </c>
      <c r="U20" s="38">
        <v>6243897000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x14ac:dyDescent="0.2">
      <c r="A21" s="31">
        <v>45351</v>
      </c>
      <c r="B21" s="46"/>
      <c r="C21" s="46"/>
      <c r="D21" s="46"/>
      <c r="E21" s="46"/>
      <c r="F21" s="46"/>
      <c r="G21" s="46"/>
      <c r="H21" s="46"/>
      <c r="I21" s="43">
        <v>5351940000</v>
      </c>
      <c r="J21" s="38">
        <v>4828566000</v>
      </c>
      <c r="K21" s="38">
        <v>10180507000</v>
      </c>
      <c r="L21" s="38">
        <v>688123000</v>
      </c>
      <c r="M21" s="38">
        <v>610908000</v>
      </c>
      <c r="N21" s="38">
        <v>1299032000</v>
      </c>
      <c r="O21" s="38">
        <v>8856571000</v>
      </c>
      <c r="P21" s="38">
        <v>1939980000</v>
      </c>
      <c r="Q21" s="38">
        <v>6924953000</v>
      </c>
      <c r="R21" s="43">
        <v>-8361000</v>
      </c>
      <c r="S21" s="38">
        <v>24903000</v>
      </c>
      <c r="T21" s="38">
        <v>8881475000</v>
      </c>
      <c r="U21" s="38">
        <v>10180507000</v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</row>
    <row r="22" spans="1:38" x14ac:dyDescent="0.2">
      <c r="A22" s="31">
        <v>45443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ht="13.5" x14ac:dyDescent="0.15">
      <c r="O23"/>
    </row>
    <row r="24" spans="1:38" ht="13.5" x14ac:dyDescent="0.15">
      <c r="O24"/>
    </row>
    <row r="25" spans="1:38" x14ac:dyDescent="0.15">
      <c r="I25" s="23"/>
    </row>
    <row r="26" spans="1:38" x14ac:dyDescent="0.15">
      <c r="I26" s="23"/>
    </row>
    <row r="27" spans="1:38" x14ac:dyDescent="0.15">
      <c r="I27" s="2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69A9-D73E-4EE3-90C4-B1642E26BBB8}">
  <dimension ref="A1:S27"/>
  <sheetViews>
    <sheetView topLeftCell="B1" zoomScaleNormal="100" workbookViewId="0">
      <selection activeCell="C30" sqref="C30"/>
    </sheetView>
  </sheetViews>
  <sheetFormatPr defaultColWidth="11" defaultRowHeight="14.25" x14ac:dyDescent="0.15"/>
  <cols>
    <col min="1" max="1" width="11.125" bestFit="1" customWidth="1"/>
    <col min="2" max="4" width="14.125" bestFit="1" customWidth="1"/>
    <col min="5" max="7" width="11.125" bestFit="1" customWidth="1"/>
    <col min="8" max="8" width="12.125" style="1" customWidth="1"/>
    <col min="9" max="9" width="11.125" bestFit="1" customWidth="1"/>
    <col min="10" max="10" width="15.125" bestFit="1" customWidth="1"/>
    <col min="11" max="11" width="17.875" bestFit="1" customWidth="1"/>
    <col min="12" max="12" width="24" bestFit="1" customWidth="1"/>
    <col min="13" max="13" width="14.125" bestFit="1" customWidth="1"/>
    <col min="14" max="14" width="20.5" bestFit="1" customWidth="1"/>
    <col min="15" max="17" width="11.125" customWidth="1"/>
    <col min="18" max="18" width="11.125" bestFit="1" customWidth="1"/>
  </cols>
  <sheetData>
    <row r="1" spans="1:19" ht="19.5" x14ac:dyDescent="0.4">
      <c r="A1" s="14" t="s">
        <v>9</v>
      </c>
      <c r="B1" s="2" t="s">
        <v>10</v>
      </c>
      <c r="C1" s="2" t="s">
        <v>0</v>
      </c>
      <c r="D1" s="2" t="s">
        <v>8</v>
      </c>
      <c r="E1" s="2" t="s">
        <v>11</v>
      </c>
      <c r="F1" s="2" t="s">
        <v>1</v>
      </c>
      <c r="G1" s="2" t="s">
        <v>2</v>
      </c>
      <c r="H1" s="3" t="s">
        <v>12</v>
      </c>
      <c r="I1" s="2" t="s">
        <v>3</v>
      </c>
      <c r="J1" s="2" t="s">
        <v>4</v>
      </c>
      <c r="K1" s="2" t="s">
        <v>7</v>
      </c>
      <c r="L1" s="2" t="s">
        <v>5</v>
      </c>
      <c r="M1" s="2" t="s">
        <v>6</v>
      </c>
      <c r="N1" s="2" t="s">
        <v>13</v>
      </c>
      <c r="O1" s="2"/>
      <c r="P1" s="2"/>
      <c r="Q1" s="2"/>
      <c r="R1" s="2"/>
      <c r="S1" s="2"/>
    </row>
    <row r="2" spans="1:19" ht="19.5" x14ac:dyDescent="0.4">
      <c r="A2" s="19">
        <v>43556</v>
      </c>
      <c r="B2" s="10">
        <v>1805078000</v>
      </c>
      <c r="C2" s="10">
        <v>7020000</v>
      </c>
      <c r="D2" s="10">
        <v>1812099000</v>
      </c>
      <c r="E2" s="10">
        <v>37259000</v>
      </c>
      <c r="F2" s="10">
        <v>20000000</v>
      </c>
      <c r="G2" s="10">
        <v>57259000</v>
      </c>
      <c r="H2" s="11">
        <v>1746053000</v>
      </c>
      <c r="I2" s="10">
        <v>100000000</v>
      </c>
      <c r="J2" s="10">
        <v>2358000000</v>
      </c>
      <c r="K2" s="10">
        <v>-713005000</v>
      </c>
      <c r="L2" s="10">
        <v>9845</v>
      </c>
      <c r="M2" s="10">
        <f>SUM(I2:L2)</f>
        <v>1745004845</v>
      </c>
      <c r="N2" s="10">
        <f>SUM(G2+M2)</f>
        <v>1802263845</v>
      </c>
      <c r="O2" s="10"/>
      <c r="P2" s="10"/>
      <c r="Q2" s="10"/>
      <c r="R2" s="2"/>
      <c r="S2" s="1"/>
    </row>
    <row r="3" spans="1:19" ht="18.75" x14ac:dyDescent="0.4">
      <c r="A3" s="20">
        <v>43647</v>
      </c>
      <c r="B3" s="12">
        <v>1572117005.4644809</v>
      </c>
      <c r="C3" s="12">
        <v>6169672.1311475411</v>
      </c>
      <c r="D3" s="12">
        <v>1578287428.9617488</v>
      </c>
      <c r="E3" s="12">
        <v>30598098.36065574</v>
      </c>
      <c r="F3" s="12">
        <v>20000000</v>
      </c>
      <c r="G3" s="12">
        <v>50598098.36065574</v>
      </c>
      <c r="H3" s="13">
        <v>1521086827.8688526</v>
      </c>
      <c r="I3" s="12">
        <v>100000000</v>
      </c>
      <c r="J3" s="12">
        <v>2358000000</v>
      </c>
      <c r="K3" s="12">
        <v>-937707868.85245895</v>
      </c>
      <c r="L3" s="12">
        <f>(L2-L4)/(PL!$A4-PL!$A2)*(PL!$A4-PL!$A3)+L4</f>
        <v>7370.3005464480875</v>
      </c>
      <c r="M3" s="12">
        <f>(M2-M4)/(PL!$A4-PL!$A2)*(PL!$A4-PL!$A3)+M4</f>
        <v>1306581207.5901639</v>
      </c>
      <c r="N3" s="12">
        <f>(N2-N4)/(PL!$A4-PL!$A2)*(PL!$A4-PL!$A3)+N4</f>
        <v>1349454894.0382514</v>
      </c>
      <c r="O3" s="12"/>
      <c r="P3" s="12"/>
      <c r="Q3" s="12"/>
      <c r="R3" s="2"/>
      <c r="S3" s="8"/>
    </row>
    <row r="4" spans="1:19" ht="18.75" x14ac:dyDescent="0.4">
      <c r="A4" s="20">
        <v>43739</v>
      </c>
      <c r="B4" s="12">
        <v>1336596000</v>
      </c>
      <c r="C4" s="12">
        <v>5310000</v>
      </c>
      <c r="D4" s="12">
        <v>1341906500</v>
      </c>
      <c r="E4" s="12">
        <v>23864000</v>
      </c>
      <c r="F4" s="12">
        <v>20000000</v>
      </c>
      <c r="G4" s="12">
        <v>43864000</v>
      </c>
      <c r="H4" s="13">
        <v>1293648500</v>
      </c>
      <c r="I4" s="12">
        <v>100000000</v>
      </c>
      <c r="J4" s="12">
        <v>2358000000</v>
      </c>
      <c r="K4" s="12">
        <v>-1164880000</v>
      </c>
      <c r="L4" s="12">
        <f>(L2-L6)/(PL!$A6-PL!$A2)*(PL!$A6-PL!$A4)+L6</f>
        <v>4922.5</v>
      </c>
      <c r="M4" s="12">
        <f>(M2-M6)/(PL!$A6-PL!$A2)*(PL!$A6-PL!$A4)+M6</f>
        <v>872923044.5</v>
      </c>
      <c r="N4" s="12">
        <f>(N2-N6)/(PL!$A6-PL!$A2)*(PL!$A6-PL!$A4)+N6</f>
        <v>901567779.5</v>
      </c>
      <c r="O4" s="12"/>
      <c r="P4" s="12"/>
      <c r="Q4" s="12"/>
      <c r="R4" s="2"/>
      <c r="S4" s="8"/>
    </row>
    <row r="5" spans="1:19" ht="18.75" x14ac:dyDescent="0.4">
      <c r="A5" s="20">
        <v>43831</v>
      </c>
      <c r="B5" s="12">
        <v>1101074994.5355191</v>
      </c>
      <c r="C5" s="12">
        <v>4450327.8688524589</v>
      </c>
      <c r="D5" s="12">
        <v>1105525571.0382512</v>
      </c>
      <c r="E5" s="12">
        <v>17129901.63934426</v>
      </c>
      <c r="F5" s="12">
        <v>20000000</v>
      </c>
      <c r="G5" s="12">
        <v>37129901.639344268</v>
      </c>
      <c r="H5" s="13">
        <v>1066210172.1311475</v>
      </c>
      <c r="I5" s="12">
        <v>100000000</v>
      </c>
      <c r="J5" s="12">
        <v>2358000000</v>
      </c>
      <c r="K5" s="12">
        <v>-1392052131.147541</v>
      </c>
      <c r="L5" s="12">
        <f>(L4-L6)/(PL!$A6-PL!$A4)*(PL!$A6-PL!$A5)+L6</f>
        <v>2528.4972677595629</v>
      </c>
      <c r="M5" s="12">
        <f>(M4-M6)/(PL!$A6-PL!$A4)*(PL!$A6-PL!$A5)+M6</f>
        <v>448795830.04918033</v>
      </c>
      <c r="N5" s="12">
        <f>(N4-N6)/(PL!$A6-PL!$A4)*(PL!$A6-PL!$A5)+N6</f>
        <v>463524337.80874318</v>
      </c>
      <c r="O5" s="12"/>
      <c r="P5" s="12"/>
      <c r="Q5" s="12"/>
      <c r="R5" s="2"/>
      <c r="S5" s="8"/>
    </row>
    <row r="6" spans="1:19" ht="19.5" x14ac:dyDescent="0.4">
      <c r="A6" s="19">
        <v>43922</v>
      </c>
      <c r="B6" s="10">
        <v>868114000</v>
      </c>
      <c r="C6" s="10">
        <v>3600000</v>
      </c>
      <c r="D6" s="10">
        <v>871714000</v>
      </c>
      <c r="E6" s="10">
        <v>10469000</v>
      </c>
      <c r="F6" s="10">
        <v>20000000</v>
      </c>
      <c r="G6" s="10">
        <v>30469000</v>
      </c>
      <c r="H6" s="11">
        <v>841244000</v>
      </c>
      <c r="I6" s="10">
        <v>100000000</v>
      </c>
      <c r="J6" s="10">
        <v>2358000000</v>
      </c>
      <c r="K6" s="10">
        <v>-1616755000</v>
      </c>
      <c r="L6" s="10">
        <v>0</v>
      </c>
      <c r="M6" s="10">
        <v>841244</v>
      </c>
      <c r="N6" s="10">
        <v>871714</v>
      </c>
      <c r="O6" s="10"/>
      <c r="P6" s="10"/>
      <c r="Q6" s="10"/>
      <c r="R6" s="7"/>
      <c r="S6" s="7"/>
    </row>
    <row r="7" spans="1:19" ht="18.75" x14ac:dyDescent="0.4">
      <c r="A7" s="20">
        <v>44013</v>
      </c>
      <c r="B7" s="12">
        <v>924936893.15068483</v>
      </c>
      <c r="C7" s="12">
        <v>6089410.9589041108</v>
      </c>
      <c r="D7" s="12">
        <v>931026304.1095891</v>
      </c>
      <c r="E7" s="12">
        <v>16278539.726027399</v>
      </c>
      <c r="F7" s="12">
        <v>89808219.178082183</v>
      </c>
      <c r="G7" s="12">
        <v>106086758.9041096</v>
      </c>
      <c r="H7" s="13">
        <v>824938545.2054795</v>
      </c>
      <c r="I7" s="12">
        <v>100000000</v>
      </c>
      <c r="J7" s="12">
        <v>2499073186.3013697</v>
      </c>
      <c r="K7" s="12">
        <v>-1774133890.4109588</v>
      </c>
      <c r="L7" s="12">
        <f>(L6-L8)/(PL!$A8-PL!$A6)*(PL!$A8-PL!$A7)+L8</f>
        <v>0</v>
      </c>
      <c r="M7" s="12">
        <f>(M6-M8)/(PL!$A8-PL!$A6)*(PL!$A8-PL!$A7)+M8</f>
        <v>824759.36438356165</v>
      </c>
      <c r="N7" s="12">
        <f>(N6-N8)/(PL!$A8-PL!$A6)*(PL!$A8-PL!$A7)+N8</f>
        <v>931678.08767123288</v>
      </c>
      <c r="O7" s="12"/>
      <c r="P7" s="12"/>
      <c r="Q7" s="12"/>
      <c r="R7" s="6"/>
      <c r="S7" s="9"/>
    </row>
    <row r="8" spans="1:19" ht="18.75" x14ac:dyDescent="0.4">
      <c r="A8" s="20">
        <v>44105</v>
      </c>
      <c r="B8" s="12">
        <v>982384213.69863009</v>
      </c>
      <c r="C8" s="12">
        <v>8606178.0821917821</v>
      </c>
      <c r="D8" s="12">
        <v>990990391.78082192</v>
      </c>
      <c r="E8" s="12">
        <v>22151920.547945205</v>
      </c>
      <c r="F8" s="12">
        <v>160383561.64383563</v>
      </c>
      <c r="G8" s="12">
        <v>182535482.19178084</v>
      </c>
      <c r="H8" s="13">
        <v>808453909.58904111</v>
      </c>
      <c r="I8" s="12">
        <v>100000000</v>
      </c>
      <c r="J8" s="12">
        <v>2641696627.3972602</v>
      </c>
      <c r="K8" s="12">
        <v>-1933242219.1780822</v>
      </c>
      <c r="L8" s="12">
        <f>(L6-L10)/(PL!$A10-PL!$A6)*(PL!$A10-PL!$A8)+L10</f>
        <v>0</v>
      </c>
      <c r="M8" s="12">
        <f>(M6-M10)/(PL!$A10-PL!$A6)*(PL!$A10-PL!$A8)+M10</f>
        <v>808453.90958904114</v>
      </c>
      <c r="N8" s="12">
        <f>(N6-N10)/(PL!$A10-PL!$A6)*(PL!$A10-PL!$A8)+N10</f>
        <v>990990.39178082196</v>
      </c>
      <c r="O8" s="12"/>
      <c r="P8" s="12"/>
      <c r="Q8" s="12"/>
      <c r="R8" s="6"/>
      <c r="S8" s="9"/>
    </row>
    <row r="9" spans="1:19" ht="18.75" x14ac:dyDescent="0.4">
      <c r="A9" s="20">
        <v>44197</v>
      </c>
      <c r="B9" s="12">
        <v>1039831534.2465754</v>
      </c>
      <c r="C9" s="12">
        <v>11122945.205479452</v>
      </c>
      <c r="D9" s="12">
        <v>1050954479.4520547</v>
      </c>
      <c r="E9" s="12">
        <v>28025301.369863015</v>
      </c>
      <c r="F9" s="12">
        <v>230958904.10958907</v>
      </c>
      <c r="G9" s="12">
        <v>258984205.47945207</v>
      </c>
      <c r="H9" s="13">
        <v>791969273.97260284</v>
      </c>
      <c r="I9" s="12">
        <v>100000000</v>
      </c>
      <c r="J9" s="12">
        <v>2784320068.4931507</v>
      </c>
      <c r="K9" s="12">
        <v>-2092350547.9452057</v>
      </c>
      <c r="L9" s="12">
        <f>(L8-L10)/(PL!$A10-PL!$A8)*(PL!$A10-PL!$A9)+L10</f>
        <v>0</v>
      </c>
      <c r="M9" s="12">
        <f>(M8-M10)/(PL!$A10-PL!$A8)*(PL!$A10-PL!$A9)+M10</f>
        <v>792506.81643835618</v>
      </c>
      <c r="N9" s="12">
        <f>(N8-N10)/(PL!$A10-PL!$A8)*(PL!$A10-PL!$A9)+N10</f>
        <v>1048999.1287671232</v>
      </c>
      <c r="O9" s="12"/>
      <c r="P9" s="12"/>
      <c r="Q9" s="12"/>
      <c r="R9" s="6"/>
      <c r="S9" s="9"/>
    </row>
    <row r="10" spans="1:19" ht="19.5" x14ac:dyDescent="0.4">
      <c r="A10" s="19">
        <v>44287</v>
      </c>
      <c r="B10" s="10">
        <v>1096030000</v>
      </c>
      <c r="C10" s="10">
        <v>13585000</v>
      </c>
      <c r="D10" s="10">
        <v>1109615000</v>
      </c>
      <c r="E10" s="10">
        <v>33771000</v>
      </c>
      <c r="F10" s="10">
        <v>300000000</v>
      </c>
      <c r="G10" s="10">
        <v>333771000</v>
      </c>
      <c r="H10" s="11">
        <v>775843000</v>
      </c>
      <c r="I10" s="10">
        <v>100000000</v>
      </c>
      <c r="J10" s="10">
        <v>2923843000</v>
      </c>
      <c r="K10" s="10">
        <v>-2248000000</v>
      </c>
      <c r="L10" s="10">
        <v>0</v>
      </c>
      <c r="M10" s="10">
        <v>775843</v>
      </c>
      <c r="N10" s="10">
        <v>1109615</v>
      </c>
      <c r="O10" s="10"/>
      <c r="P10" s="10"/>
      <c r="Q10" s="10"/>
      <c r="R10" s="7"/>
      <c r="S10" s="7"/>
    </row>
    <row r="11" spans="1:19" ht="18.75" x14ac:dyDescent="0.4">
      <c r="A11" s="20">
        <v>44378</v>
      </c>
      <c r="B11" s="12">
        <v>1763056010.9589045</v>
      </c>
      <c r="C11" s="12">
        <v>482280624.6575343</v>
      </c>
      <c r="D11" s="12">
        <v>2245336635.6164384</v>
      </c>
      <c r="E11" s="12">
        <v>45732887.671232879</v>
      </c>
      <c r="F11" s="12">
        <v>300000000</v>
      </c>
      <c r="G11" s="12">
        <v>345732887.67123288</v>
      </c>
      <c r="H11" s="13">
        <v>1901328257.5342464</v>
      </c>
      <c r="I11" s="12">
        <v>100000000</v>
      </c>
      <c r="J11" s="12">
        <v>3607848863.0136986</v>
      </c>
      <c r="K11" s="12">
        <v>-1784082249.3150685</v>
      </c>
      <c r="L11" s="12">
        <f>(L10-L12)/(PL!$A12-PL!$A10)*(PL!$A12-PL!$A11)+L12</f>
        <v>-1743.9671232876715</v>
      </c>
      <c r="M11" s="12">
        <f>(M10-M12)/(PL!$A12-PL!$A10)*(PL!$A12-PL!$A11)+M12</f>
        <v>1911952.0082191781</v>
      </c>
      <c r="N11" s="12">
        <f>(N10-N12)/(PL!$A12-PL!$A10)*(PL!$A12-PL!$A11)+N12</f>
        <v>2257817.0931506846</v>
      </c>
      <c r="O11" s="12"/>
      <c r="P11" s="12"/>
      <c r="Q11" s="12"/>
      <c r="R11" s="6"/>
      <c r="S11" s="9"/>
    </row>
    <row r="12" spans="1:19" ht="18.75" x14ac:dyDescent="0.4">
      <c r="A12" s="20">
        <v>44470</v>
      </c>
      <c r="B12" s="12">
        <v>2437411978.0821919</v>
      </c>
      <c r="C12" s="12">
        <v>956126750.68493152</v>
      </c>
      <c r="D12" s="12">
        <v>3393538728.7671232</v>
      </c>
      <c r="E12" s="12">
        <v>57826224.657534242</v>
      </c>
      <c r="F12" s="12">
        <v>300000000</v>
      </c>
      <c r="G12" s="12">
        <v>357826224.6575343</v>
      </c>
      <c r="H12" s="13">
        <v>3039181484.9315066</v>
      </c>
      <c r="I12" s="12">
        <v>100000000</v>
      </c>
      <c r="J12" s="12">
        <v>4299371273.9726028</v>
      </c>
      <c r="K12" s="12">
        <v>-1315066501.369863</v>
      </c>
      <c r="L12" s="12">
        <f>(L10-L14)/(PL!$A14-PL!$A10)*(PL!$A14-PL!$A12)+L14</f>
        <v>-3468.9780821917811</v>
      </c>
      <c r="M12" s="12">
        <f>(M10-M14)/(PL!$A14-PL!$A10)*(PL!$A14-PL!$A12)+M14</f>
        <v>3035712.0054794522</v>
      </c>
      <c r="N12" s="12">
        <f>(N10-N14)/(PL!$A14-PL!$A10)*(PL!$A14-PL!$A12)+N14</f>
        <v>3393538.7287671231</v>
      </c>
      <c r="O12" s="12"/>
      <c r="P12" s="12"/>
      <c r="Q12" s="12"/>
      <c r="R12" s="6"/>
      <c r="S12" s="9"/>
    </row>
    <row r="13" spans="1:19" ht="18.75" x14ac:dyDescent="0.4">
      <c r="A13" s="20">
        <v>44562</v>
      </c>
      <c r="B13" s="12">
        <v>3111767945.2054796</v>
      </c>
      <c r="C13" s="12">
        <v>1429972876.7123287</v>
      </c>
      <c r="D13" s="12">
        <v>4541740821.9178076</v>
      </c>
      <c r="E13" s="12">
        <v>69919561.643835604</v>
      </c>
      <c r="F13" s="12">
        <v>300000000</v>
      </c>
      <c r="G13" s="12">
        <v>369919561.6438356</v>
      </c>
      <c r="H13" s="13">
        <v>4177034712.3287673</v>
      </c>
      <c r="I13" s="12">
        <v>100000000</v>
      </c>
      <c r="J13" s="12">
        <v>4990893684.9315062</v>
      </c>
      <c r="K13" s="12">
        <v>-846050753.42465746</v>
      </c>
      <c r="L13" s="12">
        <f>(L12-L14)/(PL!$A14-PL!$A12)*(PL!$A14-PL!$A13)+L14</f>
        <v>-5156.0767123287678</v>
      </c>
      <c r="M13" s="12">
        <f>(M12-M14)/(PL!$A14-PL!$A12)*(PL!$A14-PL!$A13)+M14</f>
        <v>4134773.9808219178</v>
      </c>
      <c r="N13" s="12">
        <f>(N12-N14)/(PL!$A14-PL!$A12)*(PL!$A14-PL!$A13)+N14</f>
        <v>4504299.4493150683</v>
      </c>
      <c r="O13" s="12"/>
      <c r="P13" s="12"/>
      <c r="Q13" s="12"/>
      <c r="R13" s="6"/>
      <c r="S13" s="9"/>
    </row>
    <row r="14" spans="1:19" ht="19.5" x14ac:dyDescent="0.4">
      <c r="A14" s="19">
        <v>44652</v>
      </c>
      <c r="B14" s="10">
        <v>3771464000</v>
      </c>
      <c r="C14" s="10">
        <v>1893518000</v>
      </c>
      <c r="D14" s="10">
        <v>5664982000</v>
      </c>
      <c r="E14" s="10">
        <v>81750000</v>
      </c>
      <c r="F14" s="10">
        <v>300000000</v>
      </c>
      <c r="G14" s="10">
        <v>381750000</v>
      </c>
      <c r="H14" s="11">
        <v>5290152000</v>
      </c>
      <c r="I14" s="10">
        <v>100000000</v>
      </c>
      <c r="J14" s="10">
        <v>5667383000</v>
      </c>
      <c r="K14" s="10">
        <v>-387231000</v>
      </c>
      <c r="L14" s="10">
        <v>-6919</v>
      </c>
      <c r="M14" s="10">
        <v>5283232</v>
      </c>
      <c r="N14" s="10">
        <v>5664982</v>
      </c>
      <c r="O14" s="10"/>
      <c r="P14" s="10"/>
      <c r="Q14" s="10"/>
      <c r="R14" s="7"/>
      <c r="S14" s="7"/>
    </row>
    <row r="15" spans="1:19" ht="18.75" x14ac:dyDescent="0.4">
      <c r="A15" s="20">
        <v>44743</v>
      </c>
      <c r="B15" s="12">
        <v>3794692684.9315066</v>
      </c>
      <c r="C15" s="12">
        <v>1912130117.8082192</v>
      </c>
      <c r="D15" s="12">
        <v>5706823052.0547943</v>
      </c>
      <c r="E15" s="12">
        <v>142468441.09589043</v>
      </c>
      <c r="F15" s="12">
        <v>301915736.98630136</v>
      </c>
      <c r="G15" s="12">
        <v>444384427.39726025</v>
      </c>
      <c r="H15" s="13">
        <v>5263929041.09589</v>
      </c>
      <c r="I15" s="12">
        <v>100000000</v>
      </c>
      <c r="J15" s="12">
        <v>5894264698.6301374</v>
      </c>
      <c r="K15" s="12">
        <v>-662773764.38356173</v>
      </c>
      <c r="L15" s="12">
        <f>(L14-L16)/(PL!$A16-PL!$A14)*(PL!$A16-PL!$A15)+L16</f>
        <v>-1430.2547945205479</v>
      </c>
      <c r="M15" s="12">
        <f>(M14-M16)/(PL!$A16-PL!$A14)*(PL!$A16-PL!$A15)+M16</f>
        <v>5262210.1260273978</v>
      </c>
      <c r="N15" s="12">
        <f>(N14-N16)/(PL!$A16-PL!$A14)*(PL!$A16-PL!$A15)+N16</f>
        <v>5707282.8438356165</v>
      </c>
      <c r="O15" s="12"/>
      <c r="P15" s="12"/>
      <c r="Q15" s="12"/>
      <c r="R15" s="6"/>
      <c r="S15" s="9"/>
    </row>
    <row r="16" spans="1:19" ht="18.75" x14ac:dyDescent="0.4">
      <c r="A16" s="20">
        <v>44835</v>
      </c>
      <c r="B16" s="12">
        <v>3818176630.1369863</v>
      </c>
      <c r="C16" s="12">
        <v>1930946764.3835616</v>
      </c>
      <c r="D16" s="12">
        <v>5749123895.8904114</v>
      </c>
      <c r="E16" s="12">
        <v>203854117.80821916</v>
      </c>
      <c r="F16" s="12">
        <v>303852526.02739727</v>
      </c>
      <c r="G16" s="12">
        <v>507707145.20547944</v>
      </c>
      <c r="H16" s="13">
        <v>5237417917.808219</v>
      </c>
      <c r="I16" s="12">
        <v>100000000</v>
      </c>
      <c r="J16" s="12">
        <v>6123639602.7397261</v>
      </c>
      <c r="K16" s="12">
        <v>-941344471.23287678</v>
      </c>
      <c r="L16" s="12">
        <f>(L14-L18)/(PL!$A18-PL!$A14)*(PL!$A18-PL!$A16)+L18</f>
        <v>3998.830136986302</v>
      </c>
      <c r="M16" s="12">
        <f>(M14-M18)/(PL!$A18-PL!$A14)*(PL!$A18-PL!$A16)+M18</f>
        <v>5241416.7506849319</v>
      </c>
      <c r="N16" s="12">
        <f>(N14-N18)/(PL!$A18-PL!$A14)*(PL!$A18-PL!$A16)+N18</f>
        <v>5749123.895890411</v>
      </c>
      <c r="O16" s="12"/>
      <c r="P16" s="12"/>
      <c r="Q16" s="12"/>
      <c r="R16" s="6"/>
      <c r="S16" s="9"/>
    </row>
    <row r="17" spans="1:19" ht="18.75" x14ac:dyDescent="0.4">
      <c r="A17" s="20">
        <v>44927</v>
      </c>
      <c r="B17" s="12">
        <v>3841660575.3424659</v>
      </c>
      <c r="C17" s="12">
        <v>1949763410.958904</v>
      </c>
      <c r="D17" s="12">
        <v>5791424739.7260275</v>
      </c>
      <c r="E17" s="12">
        <v>265239794.52054796</v>
      </c>
      <c r="F17" s="12">
        <v>305789315.06849313</v>
      </c>
      <c r="G17" s="12">
        <v>571029863.01369858</v>
      </c>
      <c r="H17" s="13">
        <v>5210906794.5205479</v>
      </c>
      <c r="I17" s="12">
        <v>100000000</v>
      </c>
      <c r="J17" s="12">
        <v>6353014506.8493147</v>
      </c>
      <c r="K17" s="12">
        <v>-1219915178.0821919</v>
      </c>
      <c r="L17" s="12">
        <f>(L16-L18)/(PL!$A18-PL!$A16)*(PL!$A18-PL!$A17)+L18</f>
        <v>9308.5945205479456</v>
      </c>
      <c r="M17" s="12">
        <f>(M16-M18)/(PL!$A18-PL!$A16)*(PL!$A18-PL!$A17)+M18</f>
        <v>5221080.3726027403</v>
      </c>
      <c r="N17" s="12">
        <f>(N16-N18)/(PL!$A18-PL!$A16)*(PL!$A18-PL!$A17)+N18</f>
        <v>5790045.3643835615</v>
      </c>
      <c r="O17" s="12"/>
      <c r="P17" s="12"/>
      <c r="Q17" s="12"/>
      <c r="R17" s="6"/>
      <c r="S17" s="9"/>
    </row>
    <row r="18" spans="1:19" ht="19.5" x14ac:dyDescent="0.4">
      <c r="A18" s="19">
        <v>45017</v>
      </c>
      <c r="B18" s="10">
        <v>3864634000</v>
      </c>
      <c r="C18" s="10">
        <v>1968171000</v>
      </c>
      <c r="D18" s="10">
        <v>5832806000</v>
      </c>
      <c r="E18" s="10">
        <v>325291000</v>
      </c>
      <c r="F18" s="10">
        <v>307684000</v>
      </c>
      <c r="G18" s="10">
        <v>632976000</v>
      </c>
      <c r="H18" s="11">
        <v>5184972000</v>
      </c>
      <c r="I18" s="10">
        <v>100000000</v>
      </c>
      <c r="J18" s="10">
        <v>6577403000</v>
      </c>
      <c r="K18" s="10">
        <v>-1492430000</v>
      </c>
      <c r="L18" s="10">
        <v>14857</v>
      </c>
      <c r="M18" s="10">
        <v>5199830</v>
      </c>
      <c r="N18" s="10">
        <v>5832806</v>
      </c>
      <c r="O18" s="10"/>
      <c r="P18" s="10"/>
      <c r="Q18" s="10"/>
      <c r="R18" s="7"/>
      <c r="S18" s="7"/>
    </row>
    <row r="20" spans="1:19" x14ac:dyDescent="0.15">
      <c r="B20" s="23"/>
    </row>
    <row r="21" spans="1:19" x14ac:dyDescent="0.15">
      <c r="B21" s="23"/>
    </row>
    <row r="22" spans="1:19" x14ac:dyDescent="0.15">
      <c r="B22" s="23"/>
    </row>
    <row r="23" spans="1:19" x14ac:dyDescent="0.15">
      <c r="B23">
        <v>1000</v>
      </c>
    </row>
    <row r="24" spans="1:19" x14ac:dyDescent="0.15">
      <c r="B24" s="23"/>
    </row>
    <row r="25" spans="1:19" x14ac:dyDescent="0.15">
      <c r="B25" s="23"/>
    </row>
    <row r="26" spans="1:19" x14ac:dyDescent="0.15">
      <c r="B26" s="23"/>
    </row>
    <row r="27" spans="1:19" x14ac:dyDescent="0.15">
      <c r="B27" s="2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02C8-72F9-934C-922F-A8C09EEEA10A}">
  <dimension ref="A1:S18"/>
  <sheetViews>
    <sheetView zoomScale="85" zoomScaleNormal="85" workbookViewId="0">
      <selection activeCell="D34" sqref="D34"/>
    </sheetView>
  </sheetViews>
  <sheetFormatPr defaultColWidth="11" defaultRowHeight="14.25" x14ac:dyDescent="0.15"/>
  <cols>
    <col min="1" max="1" width="11.125" bestFit="1" customWidth="1"/>
    <col min="2" max="2" width="12.75" bestFit="1" customWidth="1"/>
    <col min="3" max="7" width="11.125" bestFit="1" customWidth="1"/>
    <col min="8" max="8" width="12.125" style="1" customWidth="1"/>
    <col min="9" max="10" width="11.125" bestFit="1" customWidth="1"/>
    <col min="11" max="11" width="11.75" bestFit="1" customWidth="1"/>
    <col min="12" max="12" width="13.25" customWidth="1"/>
    <col min="13" max="13" width="16" customWidth="1"/>
    <col min="14" max="17" width="11.125" customWidth="1"/>
    <col min="18" max="18" width="11.125" bestFit="1" customWidth="1"/>
  </cols>
  <sheetData>
    <row r="1" spans="1:19" ht="19.5" x14ac:dyDescent="0.4">
      <c r="A1" s="14" t="s">
        <v>9</v>
      </c>
      <c r="B1" s="2" t="s">
        <v>10</v>
      </c>
      <c r="C1" s="2" t="s">
        <v>0</v>
      </c>
      <c r="D1" s="2" t="s">
        <v>8</v>
      </c>
      <c r="E1" s="2" t="s">
        <v>11</v>
      </c>
      <c r="F1" s="2" t="s">
        <v>1</v>
      </c>
      <c r="G1" s="2" t="s">
        <v>2</v>
      </c>
      <c r="H1" s="3" t="s">
        <v>12</v>
      </c>
      <c r="I1" s="2" t="s">
        <v>3</v>
      </c>
      <c r="J1" s="2" t="s">
        <v>4</v>
      </c>
      <c r="K1" s="2" t="s">
        <v>7</v>
      </c>
      <c r="L1" s="2" t="s">
        <v>5</v>
      </c>
      <c r="M1" s="2" t="s">
        <v>6</v>
      </c>
      <c r="N1" s="2" t="s">
        <v>13</v>
      </c>
      <c r="O1" s="2"/>
      <c r="P1" s="2"/>
      <c r="Q1" s="2"/>
      <c r="R1" s="2"/>
      <c r="S1" s="2"/>
    </row>
    <row r="2" spans="1:19" ht="19.5" x14ac:dyDescent="0.4">
      <c r="A2" s="4">
        <v>43556</v>
      </c>
      <c r="B2" s="10">
        <v>1805078</v>
      </c>
      <c r="C2" s="10">
        <v>7020</v>
      </c>
      <c r="D2" s="10">
        <v>1812099</v>
      </c>
      <c r="E2" s="10">
        <v>37259</v>
      </c>
      <c r="F2" s="10">
        <v>20000</v>
      </c>
      <c r="G2" s="10">
        <v>57259</v>
      </c>
      <c r="H2" s="11">
        <v>1746053</v>
      </c>
      <c r="I2" s="10">
        <v>100000</v>
      </c>
      <c r="J2" s="10">
        <v>2358000</v>
      </c>
      <c r="K2" s="10">
        <v>-713005</v>
      </c>
      <c r="L2" s="10">
        <v>9845</v>
      </c>
      <c r="M2" s="10">
        <f>SUM(I2:L2)</f>
        <v>1754840</v>
      </c>
      <c r="N2" s="10">
        <f>SUM(G2+M2)</f>
        <v>1812099</v>
      </c>
      <c r="O2" s="10"/>
      <c r="P2" s="10"/>
      <c r="Q2" s="10"/>
      <c r="R2" s="2"/>
      <c r="S2" s="1"/>
    </row>
    <row r="3" spans="1:19" ht="18.75" x14ac:dyDescent="0.4">
      <c r="A3" s="5">
        <v>43647</v>
      </c>
      <c r="B3" s="12">
        <f>(B2-B4)/(PL!$A4-PL!$A2)*(PL!$A4-PL!$A3)+B4</f>
        <v>1569556.994535519</v>
      </c>
      <c r="C3" s="12">
        <f>(C2-C4)/(PL!$A4-PL!$A2)*(PL!$A4-PL!$A3)+C4</f>
        <v>6160.3278688524588</v>
      </c>
      <c r="D3" s="12">
        <f>(D2-D4)/(PL!$A4-PL!$A2)*(PL!$A4-PL!$A3)+D4</f>
        <v>1575718.0710382513</v>
      </c>
      <c r="E3" s="12">
        <f>(E2-E4)/(PL!$A4-PL!$A2)*(PL!$A4-PL!$A3)+E4</f>
        <v>30524.901639344262</v>
      </c>
      <c r="F3" s="12">
        <f>(F2-F4)/(PL!$A4-PL!$A2)*(PL!$A4-PL!$A3)+F4</f>
        <v>20000</v>
      </c>
      <c r="G3" s="12">
        <f>(G2-G4)/(PL!$A4-PL!$A2)*(PL!$A4-PL!$A3)+G4</f>
        <v>50524.901639344265</v>
      </c>
      <c r="H3" s="13">
        <f>(H2-H4)/(PL!$A4-PL!$A2)*(PL!$A4-PL!$A3)+H4</f>
        <v>1518614.6721311475</v>
      </c>
      <c r="I3" s="12">
        <f>(I2-I4)/(PL!$A4-PL!$A2)*(PL!$A4-PL!$A3)+I4</f>
        <v>100000</v>
      </c>
      <c r="J3" s="12">
        <f>(J2-J4)/(PL!$A4-PL!$A2)*(PL!$A4-PL!$A3)+J4</f>
        <v>2358000</v>
      </c>
      <c r="K3" s="12">
        <f>(K2-K4)/(PL!$A4-PL!$A2)*(PL!$A4-PL!$A3)+K4</f>
        <v>-940177.13114754099</v>
      </c>
      <c r="L3" s="12">
        <f>(L2-L4)/(PL!$A4-PL!$A2)*(PL!$A4-PL!$A3)+L4</f>
        <v>7370.3005464480875</v>
      </c>
      <c r="M3" s="12">
        <f>(M2-M4)/(PL!$A4-PL!$A2)*(PL!$A4-PL!$A3)+M4</f>
        <v>1525192.9180327868</v>
      </c>
      <c r="N3" s="12">
        <f>(N2-N4)/(PL!$A4-PL!$A2)*(PL!$A4-PL!$A3)+N4</f>
        <v>1575718.0710382513</v>
      </c>
      <c r="O3" s="12"/>
      <c r="P3" s="12"/>
      <c r="Q3" s="12"/>
      <c r="R3" s="2"/>
      <c r="S3" s="8"/>
    </row>
    <row r="4" spans="1:19" ht="18.75" x14ac:dyDescent="0.4">
      <c r="A4" s="5">
        <v>43739</v>
      </c>
      <c r="B4" s="12">
        <f>(B2-B6)/(PL!$A6-PL!$A2)*(PL!$A6-PL!$A4)+B6</f>
        <v>1336596</v>
      </c>
      <c r="C4" s="12">
        <f>(C2-C6)/(PL!$A6-PL!$A2)*(PL!$A6-PL!$A4)+C6</f>
        <v>5310</v>
      </c>
      <c r="D4" s="12">
        <f>(D2-D6)/(PL!$A6-PL!$A2)*(PL!$A6-PL!$A4)+D6</f>
        <v>1341906.5</v>
      </c>
      <c r="E4" s="12">
        <f>(E2-E6)/(PL!$A6-PL!$A2)*(PL!$A6-PL!$A4)+E6</f>
        <v>23864</v>
      </c>
      <c r="F4" s="12">
        <f>(F2-F6)/(PL!$A6-PL!$A2)*(PL!$A6-PL!$A4)+F6</f>
        <v>20000</v>
      </c>
      <c r="G4" s="12">
        <f>(G2-G6)/(PL!$A6-PL!$A2)*(PL!$A6-PL!$A4)+G6</f>
        <v>43864</v>
      </c>
      <c r="H4" s="13">
        <f>(H2-H6)/(PL!$A6-PL!$A2)*(PL!$A6-PL!$A4)+H6</f>
        <v>1293648.5</v>
      </c>
      <c r="I4" s="12">
        <f>(I2-I6)/(PL!$A6-PL!$A2)*(PL!$A6-PL!$A4)+I6</f>
        <v>100000</v>
      </c>
      <c r="J4" s="12">
        <f>(J2-J6)/(PL!$A6-PL!$A2)*(PL!$A6-PL!$A4)+J6</f>
        <v>2358000</v>
      </c>
      <c r="K4" s="12">
        <f>(K2-K6)/(PL!$A6-PL!$A2)*(PL!$A6-PL!$A4)+K6</f>
        <v>-1164880</v>
      </c>
      <c r="L4" s="12">
        <f>(L2-L6)/(PL!$A6-PL!$A2)*(PL!$A6-PL!$A4)+L6</f>
        <v>4922.5</v>
      </c>
      <c r="M4" s="12">
        <f>(M2-M6)/(PL!$A6-PL!$A2)*(PL!$A6-PL!$A4)+M6</f>
        <v>1298042</v>
      </c>
      <c r="N4" s="12">
        <f>(N2-N6)/(PL!$A6-PL!$A2)*(PL!$A6-PL!$A4)+N6</f>
        <v>1341906.5</v>
      </c>
      <c r="O4" s="12"/>
      <c r="P4" s="12"/>
      <c r="Q4" s="12"/>
      <c r="R4" s="2"/>
      <c r="S4" s="8"/>
    </row>
    <row r="5" spans="1:19" ht="18.75" x14ac:dyDescent="0.4">
      <c r="A5" s="5">
        <v>43831</v>
      </c>
      <c r="B5" s="12">
        <f>(B4-B6)/(PL!$A6-PL!$A4)*(PL!$A6-PL!$A5)+B6</f>
        <v>1108755.0273224043</v>
      </c>
      <c r="C5" s="12">
        <f>(C4-C6)/(PL!$A6-PL!$A4)*(PL!$A6-PL!$A5)+C6</f>
        <v>4478.3606557377052</v>
      </c>
      <c r="D5" s="12">
        <f>(D4-D6)/(PL!$A6-PL!$A4)*(PL!$A6-PL!$A5)+D6</f>
        <v>1113233.6448087431</v>
      </c>
      <c r="E5" s="12">
        <f>(E4-E6)/(PL!$A6-PL!$A4)*(PL!$A6-PL!$A5)+E6</f>
        <v>17349.491803278688</v>
      </c>
      <c r="F5" s="12">
        <f>(F4-F6)/(PL!$A6-PL!$A4)*(PL!$A6-PL!$A5)+F6</f>
        <v>20000</v>
      </c>
      <c r="G5" s="12">
        <f>(G4-G6)/(PL!$A6-PL!$A4)*(PL!$A6-PL!$A5)+G6</f>
        <v>37349.491803278688</v>
      </c>
      <c r="H5" s="13">
        <f>(H4-H6)/(PL!$A6-PL!$A4)*(PL!$A6-PL!$A5)+H6</f>
        <v>1073626.6393442622</v>
      </c>
      <c r="I5" s="12">
        <f>(I4-I6)/(PL!$A6-PL!$A4)*(PL!$A6-PL!$A5)+I6</f>
        <v>100000</v>
      </c>
      <c r="J5" s="12">
        <f>(J4-J6)/(PL!$A6-PL!$A4)*(PL!$A6-PL!$A5)+J6</f>
        <v>2358000</v>
      </c>
      <c r="K5" s="12">
        <f>(K4-K6)/(PL!$A6-PL!$A4)*(PL!$A6-PL!$A5)+K6</f>
        <v>-1384644.3442622952</v>
      </c>
      <c r="L5" s="12">
        <f>(L4-L6)/(PL!$A6-PL!$A4)*(PL!$A6-PL!$A5)+L6</f>
        <v>2528.4972677595629</v>
      </c>
      <c r="M5" s="12">
        <f>(M4-M6)/(PL!$A6-PL!$A4)*(PL!$A6-PL!$A5)+M6</f>
        <v>1075883.4098360655</v>
      </c>
      <c r="N5" s="12">
        <f>(N4-N6)/(PL!$A6-PL!$A4)*(PL!$A6-PL!$A5)+N6</f>
        <v>1113233.6448087431</v>
      </c>
      <c r="O5" s="12"/>
      <c r="P5" s="12"/>
      <c r="Q5" s="12"/>
      <c r="R5" s="2"/>
      <c r="S5" s="8"/>
    </row>
    <row r="6" spans="1:19" ht="19.5" x14ac:dyDescent="0.4">
      <c r="A6" s="4">
        <v>43922</v>
      </c>
      <c r="B6" s="10">
        <v>868114</v>
      </c>
      <c r="C6" s="10">
        <v>3600</v>
      </c>
      <c r="D6" s="10">
        <v>871714</v>
      </c>
      <c r="E6" s="10">
        <v>10469</v>
      </c>
      <c r="F6" s="10">
        <v>20000</v>
      </c>
      <c r="G6" s="10">
        <v>30469</v>
      </c>
      <c r="H6" s="11">
        <v>841244</v>
      </c>
      <c r="I6" s="10">
        <v>100000</v>
      </c>
      <c r="J6" s="10">
        <v>2358000</v>
      </c>
      <c r="K6" s="10">
        <v>-1616755</v>
      </c>
      <c r="L6" s="10">
        <v>0</v>
      </c>
      <c r="M6" s="10">
        <v>841244</v>
      </c>
      <c r="N6" s="10">
        <v>871714</v>
      </c>
      <c r="O6" s="10"/>
      <c r="P6" s="10"/>
      <c r="Q6" s="10"/>
      <c r="R6" s="7"/>
      <c r="S6" s="7"/>
    </row>
    <row r="7" spans="1:19" ht="18.75" x14ac:dyDescent="0.4">
      <c r="A7" s="5">
        <v>44013</v>
      </c>
      <c r="B7" s="12">
        <f>(B6-B8)/(PL!$A8-PL!$A6)*(PL!$A8-PL!$A7)+B8</f>
        <v>925561.32054794522</v>
      </c>
      <c r="C7" s="12">
        <f>(C6-C8)/(PL!$A8-PL!$A6)*(PL!$A8-PL!$A7)+C8</f>
        <v>6116.7671232876719</v>
      </c>
      <c r="D7" s="12">
        <f>(D6-D8)/(PL!$A8-PL!$A6)*(PL!$A8-PL!$A7)+D8</f>
        <v>931678.08767123288</v>
      </c>
      <c r="E7" s="12">
        <f>(E6-E8)/(PL!$A8-PL!$A6)*(PL!$A8-PL!$A7)+E8</f>
        <v>16342.38082191781</v>
      </c>
      <c r="F7" s="12">
        <f>(F6-F8)/(PL!$A8-PL!$A6)*(PL!$A8-PL!$A7)+F8</f>
        <v>90575.342465753434</v>
      </c>
      <c r="G7" s="12">
        <f>(G6-G8)/(PL!$A8-PL!$A6)*(PL!$A8-PL!$A7)+G8</f>
        <v>106917.72328767124</v>
      </c>
      <c r="H7" s="13">
        <f>(H6-H8)/(PL!$A8-PL!$A6)*(PL!$A8-PL!$A7)+H8</f>
        <v>824759.36438356165</v>
      </c>
      <c r="I7" s="12">
        <f>(I6-I8)/(PL!$A8-PL!$A6)*(PL!$A8-PL!$A7)+I8</f>
        <v>100000</v>
      </c>
      <c r="J7" s="12">
        <f>(J6-J8)/(PL!$A8-PL!$A6)*(PL!$A8-PL!$A7)+J8</f>
        <v>2500623.4410958905</v>
      </c>
      <c r="K7" s="12">
        <f>(K6-K8)/(PL!$A8-PL!$A6)*(PL!$A8-PL!$A7)+K8</f>
        <v>-1775863.3287671232</v>
      </c>
      <c r="L7" s="12">
        <f>(L6-L8)/(PL!$A8-PL!$A6)*(PL!$A8-PL!$A7)+L8</f>
        <v>0</v>
      </c>
      <c r="M7" s="12">
        <f>(M6-M8)/(PL!$A8-PL!$A6)*(PL!$A8-PL!$A7)+M8</f>
        <v>824759.36438356165</v>
      </c>
      <c r="N7" s="12">
        <f>(N6-N8)/(PL!$A8-PL!$A6)*(PL!$A8-PL!$A7)+N8</f>
        <v>931678.08767123288</v>
      </c>
      <c r="O7" s="12"/>
      <c r="P7" s="12"/>
      <c r="Q7" s="12"/>
      <c r="R7" s="6"/>
      <c r="S7" s="9"/>
    </row>
    <row r="8" spans="1:19" ht="18.75" x14ac:dyDescent="0.4">
      <c r="A8" s="5">
        <v>44105</v>
      </c>
      <c r="B8" s="12">
        <f>(B6-B10)/(PL!$A10-PL!$A6)*(PL!$A10-PL!$A8)+B10</f>
        <v>982384.2136986301</v>
      </c>
      <c r="C8" s="12">
        <f>(C6-C10)/(PL!$A10-PL!$A6)*(PL!$A10-PL!$A8)+C10</f>
        <v>8606.1780821917819</v>
      </c>
      <c r="D8" s="12">
        <f>(D6-D10)/(PL!$A10-PL!$A6)*(PL!$A10-PL!$A8)+D10</f>
        <v>990990.39178082196</v>
      </c>
      <c r="E8" s="12">
        <f>(E6-E10)/(PL!$A10-PL!$A6)*(PL!$A10-PL!$A8)+E10</f>
        <v>22151.920547945207</v>
      </c>
      <c r="F8" s="12">
        <f>(F6-F10)/(PL!$A10-PL!$A6)*(PL!$A10-PL!$A8)+F10</f>
        <v>160383.56164383562</v>
      </c>
      <c r="G8" s="12">
        <f>(G6-G10)/(PL!$A10-PL!$A6)*(PL!$A10-PL!$A8)+G10</f>
        <v>182535.48219178084</v>
      </c>
      <c r="H8" s="13">
        <f>(H6-H10)/(PL!$A10-PL!$A6)*(PL!$A10-PL!$A8)+H10</f>
        <v>808453.90958904114</v>
      </c>
      <c r="I8" s="12">
        <f>(I6-I10)/(PL!$A10-PL!$A6)*(PL!$A10-PL!$A8)+I10</f>
        <v>100000</v>
      </c>
      <c r="J8" s="12">
        <f>(J6-J10)/(PL!$A10-PL!$A6)*(PL!$A10-PL!$A8)+J10</f>
        <v>2641696.6273972602</v>
      </c>
      <c r="K8" s="12">
        <f>(K6-K10)/(PL!$A10-PL!$A6)*(PL!$A10-PL!$A8)+K10</f>
        <v>-1933242.2191780822</v>
      </c>
      <c r="L8" s="12">
        <f>(L6-L10)/(PL!$A10-PL!$A6)*(PL!$A10-PL!$A8)+L10</f>
        <v>0</v>
      </c>
      <c r="M8" s="12">
        <f>(M6-M10)/(PL!$A10-PL!$A6)*(PL!$A10-PL!$A8)+M10</f>
        <v>808453.90958904114</v>
      </c>
      <c r="N8" s="12">
        <f>(N6-N10)/(PL!$A10-PL!$A6)*(PL!$A10-PL!$A8)+N10</f>
        <v>990990.39178082196</v>
      </c>
      <c r="O8" s="12"/>
      <c r="P8" s="12"/>
      <c r="Q8" s="12"/>
      <c r="R8" s="6"/>
      <c r="S8" s="9"/>
    </row>
    <row r="9" spans="1:19" ht="18.75" x14ac:dyDescent="0.4">
      <c r="A9" s="5">
        <v>44197</v>
      </c>
      <c r="B9" s="12">
        <f>(B8-B10)/(PL!$A10-PL!$A8)*(PL!$A10-PL!$A9)+B10</f>
        <v>1037958.2520547945</v>
      </c>
      <c r="C9" s="12">
        <f>(C8-C10)/(PL!$A10-PL!$A8)*(PL!$A10-PL!$A9)+C10</f>
        <v>11040.876712328767</v>
      </c>
      <c r="D9" s="12">
        <f>(D8-D10)/(PL!$A10-PL!$A8)*(PL!$A10-PL!$A9)+D10</f>
        <v>1048999.1287671232</v>
      </c>
      <c r="E9" s="12">
        <f>(E8-E10)/(PL!$A10-PL!$A8)*(PL!$A10-PL!$A9)+E10</f>
        <v>27833.77808219178</v>
      </c>
      <c r="F9" s="12">
        <f>(F8-F10)/(PL!$A10-PL!$A8)*(PL!$A10-PL!$A9)+F10</f>
        <v>228657.53424657535</v>
      </c>
      <c r="G9" s="12">
        <f>(G8-G10)/(PL!$A10-PL!$A8)*(PL!$A10-PL!$A9)+G10</f>
        <v>256491.31232876715</v>
      </c>
      <c r="H9" s="13">
        <f>(H8-H10)/(PL!$A10-PL!$A8)*(PL!$A10-PL!$A9)+H10</f>
        <v>792506.81643835618</v>
      </c>
      <c r="I9" s="12">
        <f>(I8-I10)/(PL!$A10-PL!$A8)*(PL!$A10-PL!$A9)+I10</f>
        <v>100000</v>
      </c>
      <c r="J9" s="12">
        <f>(J8-J10)/(PL!$A10-PL!$A8)*(PL!$A10-PL!$A9)+J10</f>
        <v>2779669.3041095892</v>
      </c>
      <c r="K9" s="12">
        <f>(K8-K10)/(PL!$A10-PL!$A8)*(PL!$A10-PL!$A9)+K10</f>
        <v>-2087162.2328767125</v>
      </c>
      <c r="L9" s="12">
        <f>(L8-L10)/(PL!$A10-PL!$A8)*(PL!$A10-PL!$A9)+L10</f>
        <v>0</v>
      </c>
      <c r="M9" s="12">
        <f>(M8-M10)/(PL!$A10-PL!$A8)*(PL!$A10-PL!$A9)+M10</f>
        <v>792506.81643835618</v>
      </c>
      <c r="N9" s="12">
        <f>(N8-N10)/(PL!$A10-PL!$A8)*(PL!$A10-PL!$A9)+N10</f>
        <v>1048999.1287671232</v>
      </c>
      <c r="O9" s="12"/>
      <c r="P9" s="12"/>
      <c r="Q9" s="12"/>
      <c r="R9" s="6"/>
      <c r="S9" s="9"/>
    </row>
    <row r="10" spans="1:19" ht="19.5" x14ac:dyDescent="0.4">
      <c r="A10" s="4">
        <v>44287</v>
      </c>
      <c r="B10" s="10">
        <v>1096030</v>
      </c>
      <c r="C10" s="10">
        <v>13585</v>
      </c>
      <c r="D10" s="10">
        <v>1109615</v>
      </c>
      <c r="E10" s="10">
        <v>33771</v>
      </c>
      <c r="F10" s="10">
        <v>300000</v>
      </c>
      <c r="G10" s="10">
        <v>333771</v>
      </c>
      <c r="H10" s="11">
        <v>775843</v>
      </c>
      <c r="I10" s="10">
        <v>100000</v>
      </c>
      <c r="J10" s="10">
        <v>2923843</v>
      </c>
      <c r="K10" s="10">
        <v>-2248000</v>
      </c>
      <c r="L10" s="10">
        <v>0</v>
      </c>
      <c r="M10" s="10">
        <v>775843</v>
      </c>
      <c r="N10" s="10">
        <v>1109615</v>
      </c>
      <c r="O10" s="10"/>
      <c r="P10" s="10"/>
      <c r="Q10" s="10"/>
      <c r="R10" s="7"/>
      <c r="S10" s="7"/>
    </row>
    <row r="11" spans="1:19" ht="18.75" x14ac:dyDescent="0.4">
      <c r="A11" s="5">
        <v>44378</v>
      </c>
      <c r="B11" s="12">
        <f>(B10-B12)/(PL!$A12-PL!$A10)*(PL!$A12-PL!$A11)+B12</f>
        <v>1770385.9671232877</v>
      </c>
      <c r="C11" s="12">
        <f>(C10-C12)/(PL!$A12-PL!$A10)*(PL!$A12-PL!$A11)+C12</f>
        <v>487431.12602739729</v>
      </c>
      <c r="D11" s="12">
        <f>(D10-D12)/(PL!$A12-PL!$A10)*(PL!$A12-PL!$A11)+D12</f>
        <v>2257817.0931506846</v>
      </c>
      <c r="E11" s="12">
        <f>(E10-E12)/(PL!$A12-PL!$A10)*(PL!$A12-PL!$A11)+E12</f>
        <v>45864.336986301365</v>
      </c>
      <c r="F11" s="12">
        <f>(F10-F12)/(PL!$A12-PL!$A10)*(PL!$A12-PL!$A11)+F12</f>
        <v>300000</v>
      </c>
      <c r="G11" s="12">
        <f>(G10-G12)/(PL!$A12-PL!$A10)*(PL!$A12-PL!$A11)+G12</f>
        <v>345864.33698630141</v>
      </c>
      <c r="H11" s="13">
        <f>(H10-H12)/(PL!$A12-PL!$A10)*(PL!$A12-PL!$A11)+H12</f>
        <v>1913696.2273972603</v>
      </c>
      <c r="I11" s="12">
        <f>(I10-I12)/(PL!$A12-PL!$A10)*(PL!$A12-PL!$A11)+I12</f>
        <v>100000</v>
      </c>
      <c r="J11" s="12">
        <f>(J10-J12)/(PL!$A12-PL!$A10)*(PL!$A12-PL!$A11)+J12</f>
        <v>3615365.4109589038</v>
      </c>
      <c r="K11" s="12">
        <f>(K10-K12)/(PL!$A12-PL!$A10)*(PL!$A12-PL!$A11)+K12</f>
        <v>-1778984.2520547947</v>
      </c>
      <c r="L11" s="12">
        <f>(L10-L12)/(PL!$A12-PL!$A10)*(PL!$A12-PL!$A11)+L12</f>
        <v>-1743.9671232876715</v>
      </c>
      <c r="M11" s="12">
        <f>(M10-M12)/(PL!$A12-PL!$A10)*(PL!$A12-PL!$A11)+M12</f>
        <v>1911952.0082191781</v>
      </c>
      <c r="N11" s="12">
        <f>(N10-N12)/(PL!$A12-PL!$A10)*(PL!$A12-PL!$A11)+N12</f>
        <v>2257817.0931506846</v>
      </c>
      <c r="O11" s="12"/>
      <c r="P11" s="12"/>
      <c r="Q11" s="12"/>
      <c r="R11" s="6"/>
      <c r="S11" s="9"/>
    </row>
    <row r="12" spans="1:19" ht="18.75" x14ac:dyDescent="0.4">
      <c r="A12" s="5">
        <v>44470</v>
      </c>
      <c r="B12" s="12">
        <f>(B10-B14)/(PL!$A14-PL!$A10)*(PL!$A14-PL!$A12)+B14</f>
        <v>2437411.9780821921</v>
      </c>
      <c r="C12" s="12">
        <f>(C10-C14)/(PL!$A14-PL!$A10)*(PL!$A14-PL!$A12)+C14</f>
        <v>956126.75068493153</v>
      </c>
      <c r="D12" s="12">
        <f>(D10-D14)/(PL!$A14-PL!$A10)*(PL!$A14-PL!$A12)+D14</f>
        <v>3393538.7287671231</v>
      </c>
      <c r="E12" s="12">
        <f>(E10-E14)/(PL!$A14-PL!$A10)*(PL!$A14-PL!$A12)+E14</f>
        <v>57826.224657534243</v>
      </c>
      <c r="F12" s="12">
        <f>(F10-F14)/(PL!$A14-PL!$A10)*(PL!$A14-PL!$A12)+F14</f>
        <v>300000</v>
      </c>
      <c r="G12" s="12">
        <f>(G10-G14)/(PL!$A14-PL!$A10)*(PL!$A14-PL!$A12)+G14</f>
        <v>357826.22465753427</v>
      </c>
      <c r="H12" s="13">
        <f>(H10-H14)/(PL!$A14-PL!$A10)*(PL!$A14-PL!$A12)+H14</f>
        <v>3039181.4849315067</v>
      </c>
      <c r="I12" s="12">
        <f>(I10-I14)/(PL!$A14-PL!$A10)*(PL!$A14-PL!$A12)+I14</f>
        <v>100000</v>
      </c>
      <c r="J12" s="12">
        <f>(J10-J14)/(PL!$A14-PL!$A10)*(PL!$A14-PL!$A12)+J14</f>
        <v>4299371.2739726026</v>
      </c>
      <c r="K12" s="12">
        <f>(K10-K14)/(PL!$A14-PL!$A10)*(PL!$A14-PL!$A12)+K14</f>
        <v>-1315066.5013698631</v>
      </c>
      <c r="L12" s="12">
        <f>(L10-L14)/(PL!$A14-PL!$A10)*(PL!$A14-PL!$A12)+L14</f>
        <v>-3468.9780821917811</v>
      </c>
      <c r="M12" s="12">
        <f>(M10-M14)/(PL!$A14-PL!$A10)*(PL!$A14-PL!$A12)+M14</f>
        <v>3035712.0054794522</v>
      </c>
      <c r="N12" s="12">
        <f>(N10-N14)/(PL!$A14-PL!$A10)*(PL!$A14-PL!$A12)+N14</f>
        <v>3393538.7287671231</v>
      </c>
      <c r="O12" s="12"/>
      <c r="P12" s="12"/>
      <c r="Q12" s="12"/>
      <c r="R12" s="6"/>
      <c r="S12" s="9"/>
    </row>
    <row r="13" spans="1:19" ht="18.75" x14ac:dyDescent="0.4">
      <c r="A13" s="5">
        <v>44562</v>
      </c>
      <c r="B13" s="12">
        <f>(B12-B14)/(PL!$A14-PL!$A12)*(PL!$A14-PL!$A13)+B14</f>
        <v>3089778.0767123289</v>
      </c>
      <c r="C13" s="12">
        <f>(C12-C14)/(PL!$A14-PL!$A12)*(PL!$A14-PL!$A13)+C14</f>
        <v>1414521.3726027398</v>
      </c>
      <c r="D13" s="12">
        <f>(D12-D14)/(PL!$A14-PL!$A12)*(PL!$A14-PL!$A13)+D14</f>
        <v>4504299.4493150683</v>
      </c>
      <c r="E13" s="12">
        <f>(E12-E14)/(PL!$A14-PL!$A12)*(PL!$A14-PL!$A13)+E14</f>
        <v>69525.213698630134</v>
      </c>
      <c r="F13" s="12">
        <f>(F12-F14)/(PL!$A14-PL!$A12)*(PL!$A14-PL!$A13)+F14</f>
        <v>300000</v>
      </c>
      <c r="G13" s="12">
        <f>(G12-G14)/(PL!$A14-PL!$A12)*(PL!$A14-PL!$A13)+G14</f>
        <v>369525.21369863016</v>
      </c>
      <c r="H13" s="13">
        <f>(H12-H14)/(PL!$A14-PL!$A12)*(PL!$A14-PL!$A13)+H14</f>
        <v>4139930.8027397259</v>
      </c>
      <c r="I13" s="12">
        <f>(I12-I14)/(PL!$A14-PL!$A12)*(PL!$A14-PL!$A13)+I14</f>
        <v>100000</v>
      </c>
      <c r="J13" s="12">
        <f>(J12-J14)/(PL!$A14-PL!$A12)*(PL!$A14-PL!$A13)+J14</f>
        <v>4968344.0410958901</v>
      </c>
      <c r="K13" s="12">
        <f>(K12-K14)/(PL!$A14-PL!$A12)*(PL!$A14-PL!$A13)+K14</f>
        <v>-861344.74520547944</v>
      </c>
      <c r="L13" s="12">
        <f>(L12-L14)/(PL!$A14-PL!$A12)*(PL!$A14-PL!$A13)+L14</f>
        <v>-5156.0767123287678</v>
      </c>
      <c r="M13" s="12">
        <f>(M12-M14)/(PL!$A14-PL!$A12)*(PL!$A14-PL!$A13)+M14</f>
        <v>4134773.9808219178</v>
      </c>
      <c r="N13" s="12">
        <f>(N12-N14)/(PL!$A14-PL!$A12)*(PL!$A14-PL!$A13)+N14</f>
        <v>4504299.4493150683</v>
      </c>
      <c r="O13" s="12"/>
      <c r="P13" s="12"/>
      <c r="Q13" s="12"/>
      <c r="R13" s="6"/>
      <c r="S13" s="9"/>
    </row>
    <row r="14" spans="1:19" ht="19.5" x14ac:dyDescent="0.4">
      <c r="A14" s="4">
        <v>44652</v>
      </c>
      <c r="B14" s="10">
        <v>3771464</v>
      </c>
      <c r="C14" s="10">
        <v>1893518</v>
      </c>
      <c r="D14" s="10">
        <v>5664982</v>
      </c>
      <c r="E14" s="10">
        <v>81750</v>
      </c>
      <c r="F14" s="10">
        <v>300000</v>
      </c>
      <c r="G14" s="10">
        <v>381750</v>
      </c>
      <c r="H14" s="11">
        <v>5290152</v>
      </c>
      <c r="I14" s="10">
        <v>100000</v>
      </c>
      <c r="J14" s="10">
        <v>5667383</v>
      </c>
      <c r="K14" s="10">
        <v>-387231</v>
      </c>
      <c r="L14" s="10">
        <v>-6919</v>
      </c>
      <c r="M14" s="10">
        <v>5283232</v>
      </c>
      <c r="N14" s="10">
        <v>5664982</v>
      </c>
      <c r="O14" s="10"/>
      <c r="P14" s="10"/>
      <c r="Q14" s="10"/>
      <c r="R14" s="7"/>
      <c r="S14" s="7"/>
    </row>
    <row r="15" spans="1:19" ht="18.75" x14ac:dyDescent="0.4">
      <c r="A15" s="5">
        <v>44743</v>
      </c>
      <c r="B15" s="12">
        <f>(B14-B16)/(PL!$A16-PL!$A14)*(PL!$A16-PL!$A15)+B16</f>
        <v>3794947.9452054794</v>
      </c>
      <c r="C15" s="12">
        <f>(C14-C16)/(PL!$A16-PL!$A14)*(PL!$A16-PL!$A15)+C16</f>
        <v>1912334.6465753424</v>
      </c>
      <c r="D15" s="12">
        <f>(D14-D16)/(PL!$A16-PL!$A14)*(PL!$A16-PL!$A15)+D16</f>
        <v>5707282.8438356165</v>
      </c>
      <c r="E15" s="12">
        <f>(E14-E16)/(PL!$A16-PL!$A14)*(PL!$A16-PL!$A15)+E16</f>
        <v>143135.67671232877</v>
      </c>
      <c r="F15" s="12">
        <f>(F14-F16)/(PL!$A16-PL!$A14)*(PL!$A16-PL!$A15)+F16</f>
        <v>301936.78904109588</v>
      </c>
      <c r="G15" s="12">
        <f>(G14-G16)/(PL!$A16-PL!$A14)*(PL!$A16-PL!$A15)+G16</f>
        <v>445072.7178082192</v>
      </c>
      <c r="H15" s="13">
        <f>(H14-H16)/(PL!$A16-PL!$A14)*(PL!$A16-PL!$A15)+H16</f>
        <v>5263640.8767123288</v>
      </c>
      <c r="I15" s="12">
        <f>(I14-I16)/(PL!$A16-PL!$A14)*(PL!$A16-PL!$A15)+I16</f>
        <v>100000</v>
      </c>
      <c r="J15" s="12">
        <f>(J14-J16)/(PL!$A16-PL!$A14)*(PL!$A16-PL!$A15)+J16</f>
        <v>5896757.9041095888</v>
      </c>
      <c r="K15" s="12">
        <f>(K14-K16)/(PL!$A16-PL!$A14)*(PL!$A16-PL!$A15)+K16</f>
        <v>-665801.70684931509</v>
      </c>
      <c r="L15" s="12">
        <f>(L14-L16)/(PL!$A16-PL!$A14)*(PL!$A16-PL!$A15)+L16</f>
        <v>-1430.2547945205479</v>
      </c>
      <c r="M15" s="12">
        <f>(M14-M16)/(PL!$A16-PL!$A14)*(PL!$A16-PL!$A15)+M16</f>
        <v>5262210.1260273978</v>
      </c>
      <c r="N15" s="12">
        <f>(N14-N16)/(PL!$A16-PL!$A14)*(PL!$A16-PL!$A15)+N16</f>
        <v>5707282.8438356165</v>
      </c>
      <c r="O15" s="12"/>
      <c r="P15" s="12"/>
      <c r="Q15" s="12"/>
      <c r="R15" s="6"/>
      <c r="S15" s="9"/>
    </row>
    <row r="16" spans="1:19" ht="18.75" x14ac:dyDescent="0.4">
      <c r="A16" s="5">
        <v>44835</v>
      </c>
      <c r="B16" s="12">
        <f>(B14-B18)/(PL!$A18-PL!$A14)*(PL!$A18-PL!$A16)+B18</f>
        <v>3818176.6301369863</v>
      </c>
      <c r="C16" s="12">
        <f>(C14-C18)/(PL!$A18-PL!$A14)*(PL!$A18-PL!$A16)+C18</f>
        <v>1930946.7643835617</v>
      </c>
      <c r="D16" s="12">
        <f>(D14-D18)/(PL!$A18-PL!$A14)*(PL!$A18-PL!$A16)+D18</f>
        <v>5749123.895890411</v>
      </c>
      <c r="E16" s="12">
        <f>(E14-E18)/(PL!$A18-PL!$A14)*(PL!$A18-PL!$A16)+E18</f>
        <v>203854.11780821916</v>
      </c>
      <c r="F16" s="12">
        <f>(F14-F18)/(PL!$A18-PL!$A14)*(PL!$A18-PL!$A16)+F18</f>
        <v>303852.52602739725</v>
      </c>
      <c r="G16" s="12">
        <f>(G14-G18)/(PL!$A18-PL!$A14)*(PL!$A18-PL!$A16)+G18</f>
        <v>507707.14520547946</v>
      </c>
      <c r="H16" s="13">
        <f>(H14-H18)/(PL!$A18-PL!$A14)*(PL!$A18-PL!$A16)+H18</f>
        <v>5237417.9178082189</v>
      </c>
      <c r="I16" s="12">
        <f>(I14-I18)/(PL!$A18-PL!$A14)*(PL!$A18-PL!$A16)+I18</f>
        <v>100000</v>
      </c>
      <c r="J16" s="12">
        <f>(J14-J18)/(PL!$A18-PL!$A14)*(PL!$A18-PL!$A16)+J18</f>
        <v>6123639.6027397262</v>
      </c>
      <c r="K16" s="12">
        <f>(K14-K18)/(PL!$A18-PL!$A14)*(PL!$A18-PL!$A16)+K18</f>
        <v>-941344.47123287676</v>
      </c>
      <c r="L16" s="12">
        <f>(L14-L18)/(PL!$A18-PL!$A14)*(PL!$A18-PL!$A16)+L18</f>
        <v>3998.830136986302</v>
      </c>
      <c r="M16" s="12">
        <f>(M14-M18)/(PL!$A18-PL!$A14)*(PL!$A18-PL!$A16)+M18</f>
        <v>5241416.7506849319</v>
      </c>
      <c r="N16" s="12">
        <f>(N14-N18)/(PL!$A18-PL!$A14)*(PL!$A18-PL!$A16)+N18</f>
        <v>5749123.895890411</v>
      </c>
      <c r="O16" s="12"/>
      <c r="P16" s="12"/>
      <c r="Q16" s="12"/>
      <c r="R16" s="6"/>
      <c r="S16" s="9"/>
    </row>
    <row r="17" spans="1:19" ht="18.75" x14ac:dyDescent="0.4">
      <c r="A17" s="5">
        <v>44927</v>
      </c>
      <c r="B17" s="12">
        <f>(B16-B18)/(PL!$A18-PL!$A16)*(PL!$A18-PL!$A17)+B18</f>
        <v>3840894.7945205481</v>
      </c>
      <c r="C17" s="12">
        <f>(C16-C18)/(PL!$A18-PL!$A16)*(PL!$A18-PL!$A17)+C18</f>
        <v>1949149.8246575342</v>
      </c>
      <c r="D17" s="12">
        <f>(D16-D18)/(PL!$A18-PL!$A16)*(PL!$A18-PL!$A17)+D18</f>
        <v>5790045.3643835615</v>
      </c>
      <c r="E17" s="12">
        <f>(E16-E18)/(PL!$A18-PL!$A16)*(PL!$A18-PL!$A17)+E18</f>
        <v>263238.08767123288</v>
      </c>
      <c r="F17" s="12">
        <f>(F16-F18)/(PL!$A18-PL!$A16)*(PL!$A18-PL!$A17)+F18</f>
        <v>305726.15890410956</v>
      </c>
      <c r="G17" s="12">
        <f>(G16-G18)/(PL!$A18-PL!$A16)*(PL!$A18-PL!$A17)+G18</f>
        <v>568964.99178082193</v>
      </c>
      <c r="H17" s="13">
        <f>(H16-H18)/(PL!$A18-PL!$A16)*(PL!$A18-PL!$A17)+H18</f>
        <v>5211771.2876712326</v>
      </c>
      <c r="I17" s="12">
        <f>(I16-I18)/(PL!$A18-PL!$A16)*(PL!$A18-PL!$A17)+I18</f>
        <v>100000</v>
      </c>
      <c r="J17" s="12">
        <f>(J16-J18)/(PL!$A18-PL!$A16)*(PL!$A18-PL!$A17)+J18</f>
        <v>6345534.8904109588</v>
      </c>
      <c r="K17" s="12">
        <f>(K16-K18)/(PL!$A18-PL!$A16)*(PL!$A18-PL!$A17)+K18</f>
        <v>-1210831.3506849315</v>
      </c>
      <c r="L17" s="12">
        <f>(L16-L18)/(PL!$A18-PL!$A16)*(PL!$A18-PL!$A17)+L18</f>
        <v>9308.5945205479456</v>
      </c>
      <c r="M17" s="12">
        <f>(M16-M18)/(PL!$A18-PL!$A16)*(PL!$A18-PL!$A17)+M18</f>
        <v>5221080.3726027403</v>
      </c>
      <c r="N17" s="12">
        <f>(N16-N18)/(PL!$A18-PL!$A16)*(PL!$A18-PL!$A17)+N18</f>
        <v>5790045.3643835615</v>
      </c>
      <c r="O17" s="12"/>
      <c r="P17" s="12"/>
      <c r="Q17" s="12"/>
      <c r="R17" s="6"/>
      <c r="S17" s="9"/>
    </row>
    <row r="18" spans="1:19" ht="19.5" x14ac:dyDescent="0.4">
      <c r="A18" s="4">
        <v>45017</v>
      </c>
      <c r="B18" s="10">
        <v>3864634</v>
      </c>
      <c r="C18" s="10">
        <v>1968171</v>
      </c>
      <c r="D18" s="10">
        <v>5832806</v>
      </c>
      <c r="E18" s="10">
        <v>325291</v>
      </c>
      <c r="F18" s="10">
        <v>307684</v>
      </c>
      <c r="G18" s="10">
        <v>632976</v>
      </c>
      <c r="H18" s="11">
        <v>5184972</v>
      </c>
      <c r="I18" s="10">
        <v>100000</v>
      </c>
      <c r="J18" s="10">
        <v>6577403</v>
      </c>
      <c r="K18" s="10">
        <v>-1492430</v>
      </c>
      <c r="L18" s="10">
        <v>14857</v>
      </c>
      <c r="M18" s="10">
        <v>5199830</v>
      </c>
      <c r="N18" s="10">
        <v>5832806</v>
      </c>
      <c r="O18" s="10"/>
      <c r="P18" s="10"/>
      <c r="Q18" s="10"/>
      <c r="R18" s="7"/>
      <c r="S18" s="7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C4D3-EF5E-4A62-BA48-B1710849B8FD}">
  <dimension ref="A1:R20"/>
  <sheetViews>
    <sheetView topLeftCell="G1" zoomScale="70" zoomScaleNormal="70" workbookViewId="0">
      <selection activeCell="K47" sqref="K47"/>
    </sheetView>
  </sheetViews>
  <sheetFormatPr defaultRowHeight="13.5" x14ac:dyDescent="0.15"/>
  <cols>
    <col min="1" max="1" width="11.25" bestFit="1" customWidth="1"/>
    <col min="2" max="2" width="15.25" bestFit="1" customWidth="1"/>
    <col min="3" max="3" width="15.875" bestFit="1" customWidth="1"/>
    <col min="4" max="4" width="15.25" bestFit="1" customWidth="1"/>
    <col min="6" max="6" width="8.75" bestFit="1" customWidth="1"/>
    <col min="7" max="7" width="15.25" bestFit="1" customWidth="1"/>
    <col min="8" max="8" width="10.5" bestFit="1" customWidth="1"/>
    <col min="9" max="9" width="15.875" bestFit="1" customWidth="1"/>
    <col min="10" max="10" width="13.375" bestFit="1" customWidth="1"/>
    <col min="11" max="11" width="10.875" bestFit="1" customWidth="1"/>
    <col min="12" max="12" width="13.375" bestFit="1" customWidth="1"/>
    <col min="13" max="13" width="11.75" bestFit="1" customWidth="1"/>
    <col min="14" max="14" width="12.625" bestFit="1" customWidth="1"/>
    <col min="15" max="15" width="8.875" bestFit="1" customWidth="1"/>
    <col min="16" max="16" width="17.75" bestFit="1" customWidth="1"/>
    <col min="17" max="17" width="12.625" bestFit="1" customWidth="1"/>
    <col min="18" max="18" width="17.75" bestFit="1" customWidth="1"/>
  </cols>
  <sheetData>
    <row r="1" spans="1:18" ht="63" x14ac:dyDescent="0.15">
      <c r="A1" s="16" t="s">
        <v>9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31</v>
      </c>
      <c r="K1" s="17" t="s">
        <v>22</v>
      </c>
      <c r="L1" s="17" t="s">
        <v>23</v>
      </c>
      <c r="M1" s="18" t="s">
        <v>24</v>
      </c>
      <c r="N1" s="17" t="s">
        <v>25</v>
      </c>
      <c r="O1" s="17" t="s">
        <v>32</v>
      </c>
      <c r="P1" s="17" t="s">
        <v>26</v>
      </c>
      <c r="Q1" s="17" t="s">
        <v>27</v>
      </c>
      <c r="R1" s="17" t="s">
        <v>28</v>
      </c>
    </row>
    <row r="2" spans="1:18" ht="15.75" x14ac:dyDescent="0.25">
      <c r="A2" s="19">
        <v>43556</v>
      </c>
      <c r="B2" s="21" t="s">
        <v>29</v>
      </c>
      <c r="C2" s="21" t="s">
        <v>29</v>
      </c>
      <c r="D2" s="21" t="s">
        <v>29</v>
      </c>
      <c r="E2" s="21" t="s">
        <v>29</v>
      </c>
      <c r="F2" s="21" t="s">
        <v>29</v>
      </c>
      <c r="G2" s="21">
        <v>595194000</v>
      </c>
      <c r="H2" s="21" t="s">
        <v>29</v>
      </c>
      <c r="I2" s="21">
        <v>-595194000</v>
      </c>
      <c r="J2" s="21">
        <v>2786000</v>
      </c>
      <c r="K2" s="21">
        <v>66000</v>
      </c>
      <c r="L2" s="21">
        <v>-1032000</v>
      </c>
      <c r="M2" s="21" t="s">
        <v>29</v>
      </c>
      <c r="N2" s="21">
        <v>1129000</v>
      </c>
      <c r="O2" s="21" t="s">
        <v>29</v>
      </c>
      <c r="P2" s="21">
        <v>-592244000</v>
      </c>
      <c r="Q2" s="21">
        <v>1069000</v>
      </c>
      <c r="R2" s="21">
        <v>-593314000</v>
      </c>
    </row>
    <row r="3" spans="1:18" ht="15.75" x14ac:dyDescent="0.25">
      <c r="A3" s="20">
        <v>43647</v>
      </c>
      <c r="B3" s="21" t="s">
        <v>29</v>
      </c>
      <c r="C3" s="21" t="s">
        <v>29</v>
      </c>
      <c r="D3" s="21" t="s">
        <v>29</v>
      </c>
      <c r="E3" s="21" t="s">
        <v>29</v>
      </c>
      <c r="F3" s="21" t="s">
        <v>29</v>
      </c>
      <c r="G3" s="22">
        <v>671911724.04371583</v>
      </c>
      <c r="H3" s="21" t="s">
        <v>29</v>
      </c>
      <c r="I3" s="22">
        <v>-671911724.04371583</v>
      </c>
      <c r="J3" s="22">
        <v>2360587.4316939889</v>
      </c>
      <c r="K3" s="22">
        <v>90117.486338797811</v>
      </c>
      <c r="L3" s="22">
        <v>-820163.93442622945</v>
      </c>
      <c r="M3" s="21" t="s">
        <v>29</v>
      </c>
      <c r="N3" s="22">
        <v>854756.83060109289</v>
      </c>
      <c r="O3" s="21" t="s">
        <v>29</v>
      </c>
      <c r="P3" s="22">
        <v>-669425426.22950828</v>
      </c>
      <c r="Q3" s="22">
        <v>1072729.5081967213</v>
      </c>
      <c r="R3" s="22">
        <v>-670498907.10382509</v>
      </c>
    </row>
    <row r="4" spans="1:18" ht="15.75" x14ac:dyDescent="0.25">
      <c r="A4" s="20">
        <v>43739</v>
      </c>
      <c r="B4" s="21" t="s">
        <v>29</v>
      </c>
      <c r="C4" s="21" t="s">
        <v>29</v>
      </c>
      <c r="D4" s="21" t="s">
        <v>29</v>
      </c>
      <c r="E4" s="21" t="s">
        <v>29</v>
      </c>
      <c r="F4" s="21" t="s">
        <v>29</v>
      </c>
      <c r="G4" s="22">
        <v>749472500</v>
      </c>
      <c r="H4" s="21" t="s">
        <v>29</v>
      </c>
      <c r="I4" s="22">
        <v>-749472500</v>
      </c>
      <c r="J4" s="22">
        <v>1930500</v>
      </c>
      <c r="K4" s="22">
        <v>114500</v>
      </c>
      <c r="L4" s="22">
        <v>-606000</v>
      </c>
      <c r="M4" s="21" t="s">
        <v>29</v>
      </c>
      <c r="N4" s="22">
        <v>577500</v>
      </c>
      <c r="O4" s="21" t="s">
        <v>29</v>
      </c>
      <c r="P4" s="22">
        <v>-747455000</v>
      </c>
      <c r="Q4" s="22">
        <v>1076500</v>
      </c>
      <c r="R4" s="22">
        <v>-748532000</v>
      </c>
    </row>
    <row r="5" spans="1:18" ht="15.75" x14ac:dyDescent="0.25">
      <c r="A5" s="20">
        <v>43831</v>
      </c>
      <c r="B5" s="21" t="s">
        <v>29</v>
      </c>
      <c r="C5" s="21" t="s">
        <v>29</v>
      </c>
      <c r="D5" s="21" t="s">
        <v>29</v>
      </c>
      <c r="E5" s="21" t="s">
        <v>29</v>
      </c>
      <c r="F5" s="21" t="s">
        <v>29</v>
      </c>
      <c r="G5" s="22">
        <v>827033275.95628417</v>
      </c>
      <c r="H5" s="21" t="s">
        <v>29</v>
      </c>
      <c r="I5" s="22">
        <v>-827033275.95628417</v>
      </c>
      <c r="J5" s="22">
        <v>1500412.5683060111</v>
      </c>
      <c r="K5" s="22">
        <v>138882.51366120219</v>
      </c>
      <c r="L5" s="22">
        <v>-391836.06557377049</v>
      </c>
      <c r="M5" s="21" t="s">
        <v>29</v>
      </c>
      <c r="N5" s="22">
        <v>300243.16939890711</v>
      </c>
      <c r="O5" s="21" t="s">
        <v>29</v>
      </c>
      <c r="P5" s="22">
        <v>-825484573.77049184</v>
      </c>
      <c r="Q5" s="22">
        <v>1080270.4918032787</v>
      </c>
      <c r="R5" s="22">
        <v>-826565092.89617491</v>
      </c>
    </row>
    <row r="6" spans="1:18" ht="15.75" x14ac:dyDescent="0.25">
      <c r="A6" s="19">
        <v>43922</v>
      </c>
      <c r="B6" s="21" t="s">
        <v>29</v>
      </c>
      <c r="C6" s="21" t="s">
        <v>29</v>
      </c>
      <c r="D6" s="21" t="s">
        <v>29</v>
      </c>
      <c r="E6" s="21" t="s">
        <v>29</v>
      </c>
      <c r="F6" s="21" t="s">
        <v>29</v>
      </c>
      <c r="G6" s="21">
        <v>903751000</v>
      </c>
      <c r="H6" s="21" t="s">
        <v>29</v>
      </c>
      <c r="I6" s="21">
        <v>-903751000</v>
      </c>
      <c r="J6" s="21">
        <v>1075000</v>
      </c>
      <c r="K6" s="21">
        <v>163000</v>
      </c>
      <c r="L6" s="21">
        <v>-180000</v>
      </c>
      <c r="M6" s="21" t="s">
        <v>29</v>
      </c>
      <c r="N6" s="21">
        <v>26000</v>
      </c>
      <c r="O6" s="21" t="s">
        <v>29</v>
      </c>
      <c r="P6" s="21">
        <v>-902666000</v>
      </c>
      <c r="Q6" s="21">
        <v>1084000</v>
      </c>
      <c r="R6" s="21">
        <v>-903750000</v>
      </c>
    </row>
    <row r="7" spans="1:18" ht="15.75" x14ac:dyDescent="0.25">
      <c r="A7" s="20">
        <v>44013</v>
      </c>
      <c r="B7" s="21" t="s">
        <v>29</v>
      </c>
      <c r="C7" s="21" t="s">
        <v>29</v>
      </c>
      <c r="D7" s="21" t="s">
        <v>29</v>
      </c>
      <c r="E7" s="21" t="s">
        <v>29</v>
      </c>
      <c r="F7" s="21" t="s">
        <v>29</v>
      </c>
      <c r="G7" s="22">
        <v>834882200</v>
      </c>
      <c r="H7" s="21" t="s">
        <v>29</v>
      </c>
      <c r="I7" s="22">
        <v>-834862254.79452062</v>
      </c>
      <c r="J7" s="22">
        <v>1771087.6712328768</v>
      </c>
      <c r="K7" s="22">
        <v>128345.20547945207</v>
      </c>
      <c r="L7" s="22">
        <v>-388926.02739726024</v>
      </c>
      <c r="M7" s="21" t="s">
        <v>29</v>
      </c>
      <c r="N7" s="22">
        <v>547567.12328767113</v>
      </c>
      <c r="O7" s="21" t="s">
        <v>29</v>
      </c>
      <c r="P7" s="22">
        <v>-834731383.56164384</v>
      </c>
      <c r="Q7" s="22">
        <v>1078515.0684931506</v>
      </c>
      <c r="R7" s="22">
        <v>-835810147.94520545</v>
      </c>
    </row>
    <row r="8" spans="1:18" ht="15.75" x14ac:dyDescent="0.25">
      <c r="A8" s="20">
        <v>44105</v>
      </c>
      <c r="B8" s="21" t="s">
        <v>29</v>
      </c>
      <c r="C8" s="21" t="s">
        <v>29</v>
      </c>
      <c r="D8" s="21" t="s">
        <v>29</v>
      </c>
      <c r="E8" s="21" t="s">
        <v>29</v>
      </c>
      <c r="F8" s="21" t="s">
        <v>29</v>
      </c>
      <c r="G8" s="22">
        <v>765256600</v>
      </c>
      <c r="H8" s="21" t="s">
        <v>29</v>
      </c>
      <c r="I8" s="22">
        <v>-765216490.41095889</v>
      </c>
      <c r="J8" s="22">
        <v>2474824.6575342463</v>
      </c>
      <c r="K8" s="22">
        <v>93309.589041095896</v>
      </c>
      <c r="L8" s="22">
        <v>-600147.94520547951</v>
      </c>
      <c r="M8" s="21" t="s">
        <v>29</v>
      </c>
      <c r="N8" s="22">
        <v>1074865.7534246575</v>
      </c>
      <c r="O8" s="21" t="s">
        <v>29</v>
      </c>
      <c r="P8" s="22">
        <v>-766050232.87671232</v>
      </c>
      <c r="Q8" s="22">
        <v>1072969.8630136987</v>
      </c>
      <c r="R8" s="22">
        <v>-767123704.1095891</v>
      </c>
    </row>
    <row r="9" spans="1:18" ht="15.75" x14ac:dyDescent="0.25">
      <c r="A9" s="20">
        <v>44197</v>
      </c>
      <c r="B9" s="21" t="s">
        <v>29</v>
      </c>
      <c r="C9" s="21" t="s">
        <v>29</v>
      </c>
      <c r="D9" s="21" t="s">
        <v>29</v>
      </c>
      <c r="E9" s="21" t="s">
        <v>29</v>
      </c>
      <c r="F9" s="21" t="s">
        <v>29</v>
      </c>
      <c r="G9" s="22">
        <v>695631000</v>
      </c>
      <c r="H9" s="21" t="s">
        <v>29</v>
      </c>
      <c r="I9" s="22">
        <v>-695570726.02739716</v>
      </c>
      <c r="J9" s="22">
        <v>3178561.6438356163</v>
      </c>
      <c r="K9" s="22">
        <v>58273.972602739726</v>
      </c>
      <c r="L9" s="22">
        <v>-811369.8630136986</v>
      </c>
      <c r="M9" s="21" t="s">
        <v>29</v>
      </c>
      <c r="N9" s="22">
        <v>1602164.3835616438</v>
      </c>
      <c r="O9" s="21" t="s">
        <v>29</v>
      </c>
      <c r="P9" s="22">
        <v>-697369082.19178081</v>
      </c>
      <c r="Q9" s="22">
        <v>1067424.6575342466</v>
      </c>
      <c r="R9" s="22">
        <v>-698437260.27397263</v>
      </c>
    </row>
    <row r="10" spans="1:18" ht="15.75" x14ac:dyDescent="0.25">
      <c r="A10" s="19">
        <v>44287</v>
      </c>
      <c r="B10" s="21">
        <v>4300000</v>
      </c>
      <c r="C10" s="21">
        <v>-4220000</v>
      </c>
      <c r="D10" s="21">
        <v>80000</v>
      </c>
      <c r="E10" s="21" t="s">
        <v>29</v>
      </c>
      <c r="F10" s="21" t="s">
        <v>29</v>
      </c>
      <c r="G10" s="21">
        <v>627519000</v>
      </c>
      <c r="H10" s="21" t="s">
        <v>29</v>
      </c>
      <c r="I10" s="21">
        <v>-627439000</v>
      </c>
      <c r="J10" s="21">
        <v>3867000</v>
      </c>
      <c r="K10" s="21">
        <v>24000</v>
      </c>
      <c r="L10" s="21">
        <v>-1018000</v>
      </c>
      <c r="M10" s="21" t="s">
        <v>29</v>
      </c>
      <c r="N10" s="21">
        <v>2118000</v>
      </c>
      <c r="O10" s="21" t="s">
        <v>29</v>
      </c>
      <c r="P10" s="21">
        <v>-630181000</v>
      </c>
      <c r="Q10" s="21">
        <v>1062000</v>
      </c>
      <c r="R10" s="21">
        <v>-631244000</v>
      </c>
    </row>
    <row r="11" spans="1:18" ht="15.75" x14ac:dyDescent="0.25">
      <c r="A11" s="20">
        <v>44378</v>
      </c>
      <c r="B11" s="22">
        <v>7902353.4246575348</v>
      </c>
      <c r="C11" s="22">
        <v>-5255654.7945205476</v>
      </c>
      <c r="D11" s="22">
        <v>2646698.6301369863</v>
      </c>
      <c r="E11" s="21" t="s">
        <v>29</v>
      </c>
      <c r="F11" s="21" t="s">
        <v>29</v>
      </c>
      <c r="G11" s="22">
        <v>569009989.04109585</v>
      </c>
      <c r="H11" s="21" t="s">
        <v>29</v>
      </c>
      <c r="I11" s="22">
        <v>-566363290.41095889</v>
      </c>
      <c r="J11" s="22">
        <v>2779238.3561643832</v>
      </c>
      <c r="K11" s="22">
        <v>21756.164383561645</v>
      </c>
      <c r="L11" s="22">
        <v>-353076.71232876717</v>
      </c>
      <c r="M11" s="21" t="s">
        <v>29</v>
      </c>
      <c r="N11" s="22">
        <v>1593690.4109589041</v>
      </c>
      <c r="O11" s="21" t="s">
        <v>29</v>
      </c>
      <c r="P11" s="22">
        <v>-569277317.80821919</v>
      </c>
      <c r="Q11" s="22">
        <v>1129813.6986301369</v>
      </c>
      <c r="R11" s="22">
        <v>-570407882.19178081</v>
      </c>
    </row>
    <row r="12" spans="1:18" ht="15.75" x14ac:dyDescent="0.25">
      <c r="A12" s="20">
        <v>44470</v>
      </c>
      <c r="B12" s="22">
        <v>11544293.15068493</v>
      </c>
      <c r="C12" s="22">
        <v>-6302690.4109589038</v>
      </c>
      <c r="D12" s="22">
        <v>5241602.7397260265</v>
      </c>
      <c r="E12" s="21" t="s">
        <v>29</v>
      </c>
      <c r="F12" s="21" t="s">
        <v>29</v>
      </c>
      <c r="G12" s="22">
        <v>509858021.91780823</v>
      </c>
      <c r="H12" s="21" t="s">
        <v>29</v>
      </c>
      <c r="I12" s="22">
        <v>-504616419.17808223</v>
      </c>
      <c r="J12" s="22">
        <v>1679523.2876712326</v>
      </c>
      <c r="K12" s="22">
        <v>19487.671232876713</v>
      </c>
      <c r="L12" s="22">
        <v>319153.42465753428</v>
      </c>
      <c r="M12" s="21" t="s">
        <v>29</v>
      </c>
      <c r="N12" s="22">
        <v>1063619.1780821919</v>
      </c>
      <c r="O12" s="21" t="s">
        <v>29</v>
      </c>
      <c r="P12" s="22">
        <v>-507704364.38356167</v>
      </c>
      <c r="Q12" s="22">
        <v>1198372.602739726</v>
      </c>
      <c r="R12" s="22">
        <v>-508903235.61643839</v>
      </c>
    </row>
    <row r="13" spans="1:18" ht="15.75" x14ac:dyDescent="0.25">
      <c r="A13" s="20">
        <v>44562</v>
      </c>
      <c r="B13" s="22">
        <v>15186232.87671233</v>
      </c>
      <c r="C13" s="22">
        <v>-7349726.027397261</v>
      </c>
      <c r="D13" s="22">
        <v>7836506.8493150687</v>
      </c>
      <c r="E13" s="21" t="s">
        <v>29</v>
      </c>
      <c r="F13" s="21" t="s">
        <v>29</v>
      </c>
      <c r="G13" s="22">
        <v>450706054.79452056</v>
      </c>
      <c r="H13" s="21" t="s">
        <v>29</v>
      </c>
      <c r="I13" s="22">
        <v>-442869547.94520545</v>
      </c>
      <c r="J13" s="22">
        <v>579808.21917808207</v>
      </c>
      <c r="K13" s="22">
        <v>17219.178082191782</v>
      </c>
      <c r="L13" s="22">
        <v>991383.56164383562</v>
      </c>
      <c r="M13" s="21" t="s">
        <v>29</v>
      </c>
      <c r="N13" s="22">
        <v>533547.94520547939</v>
      </c>
      <c r="O13" s="21" t="s">
        <v>29</v>
      </c>
      <c r="P13" s="22">
        <v>-446131410.95890415</v>
      </c>
      <c r="Q13" s="22">
        <v>1266931.5068493153</v>
      </c>
      <c r="R13" s="22">
        <v>-447398589.04109591</v>
      </c>
    </row>
    <row r="14" spans="1:18" ht="15.75" x14ac:dyDescent="0.25">
      <c r="A14" s="19">
        <v>44652</v>
      </c>
      <c r="B14" s="21">
        <v>18749000</v>
      </c>
      <c r="C14" s="21">
        <v>-8374000</v>
      </c>
      <c r="D14" s="21">
        <v>10375000</v>
      </c>
      <c r="E14" s="21" t="s">
        <v>29</v>
      </c>
      <c r="F14" s="21" t="s">
        <v>29</v>
      </c>
      <c r="G14" s="21">
        <v>392840000</v>
      </c>
      <c r="H14" s="21" t="s">
        <v>29</v>
      </c>
      <c r="I14" s="21">
        <v>-382465000</v>
      </c>
      <c r="J14" s="21">
        <v>-496000</v>
      </c>
      <c r="K14" s="21">
        <v>15000</v>
      </c>
      <c r="L14" s="21">
        <v>1649000</v>
      </c>
      <c r="M14" s="21" t="s">
        <v>29</v>
      </c>
      <c r="N14" s="21">
        <v>15000</v>
      </c>
      <c r="O14" s="21" t="s">
        <v>29</v>
      </c>
      <c r="P14" s="21">
        <v>-385897000</v>
      </c>
      <c r="Q14" s="21">
        <v>1334000</v>
      </c>
      <c r="R14" s="21">
        <v>-387231000</v>
      </c>
    </row>
    <row r="15" spans="1:18" ht="15.75" x14ac:dyDescent="0.25">
      <c r="A15" s="20">
        <v>44743</v>
      </c>
      <c r="B15" s="22">
        <v>106837747.94520546</v>
      </c>
      <c r="C15" s="22">
        <v>-59938090.410958901</v>
      </c>
      <c r="D15" s="22">
        <v>46899657.534246564</v>
      </c>
      <c r="E15" s="21" t="s">
        <v>29</v>
      </c>
      <c r="F15" s="21" t="s">
        <v>29</v>
      </c>
      <c r="G15" s="22">
        <v>412474808.21917808</v>
      </c>
      <c r="H15" s="21" t="s">
        <v>29</v>
      </c>
      <c r="I15" s="22">
        <v>-365575150.68493158</v>
      </c>
      <c r="J15" s="22">
        <v>-1568054.7945205481</v>
      </c>
      <c r="K15" s="22">
        <v>20484.931506849312</v>
      </c>
      <c r="L15" s="22">
        <v>864156.1643835617</v>
      </c>
      <c r="M15" s="21" t="s">
        <v>29</v>
      </c>
      <c r="N15" s="22">
        <v>71594.520547945198</v>
      </c>
      <c r="O15" s="21" t="s">
        <v>29</v>
      </c>
      <c r="P15" s="22">
        <v>-564896243.83561635</v>
      </c>
      <c r="Q15" s="22">
        <v>1334747.9452054794</v>
      </c>
      <c r="R15" s="22">
        <v>-566231241.0958904</v>
      </c>
    </row>
    <row r="16" spans="1:18" ht="15.75" x14ac:dyDescent="0.25">
      <c r="A16" s="20">
        <v>44835</v>
      </c>
      <c r="B16" s="22">
        <v>195894504.10958904</v>
      </c>
      <c r="C16" s="22">
        <v>-112068819.17808218</v>
      </c>
      <c r="D16" s="22">
        <v>83825684.931506842</v>
      </c>
      <c r="E16" s="21" t="s">
        <v>29</v>
      </c>
      <c r="F16" s="21" t="s">
        <v>29</v>
      </c>
      <c r="G16" s="22">
        <v>432325383.56164384</v>
      </c>
      <c r="H16" s="21" t="s">
        <v>29</v>
      </c>
      <c r="I16" s="22">
        <v>-348499698.63013703</v>
      </c>
      <c r="J16" s="22">
        <v>-2651890.4109589043</v>
      </c>
      <c r="K16" s="22">
        <v>26030.136986301372</v>
      </c>
      <c r="L16" s="22">
        <v>70687.671232876717</v>
      </c>
      <c r="M16" s="21" t="s">
        <v>29</v>
      </c>
      <c r="N16" s="22">
        <v>128810.95890410959</v>
      </c>
      <c r="O16" s="21" t="s">
        <v>29</v>
      </c>
      <c r="P16" s="22">
        <v>-745862512.32876706</v>
      </c>
      <c r="Q16" s="22">
        <v>1335504.109589041</v>
      </c>
      <c r="R16" s="22">
        <v>-747198517.80821919</v>
      </c>
    </row>
    <row r="17" spans="1:18" ht="15.75" x14ac:dyDescent="0.25">
      <c r="A17" s="20">
        <v>44927</v>
      </c>
      <c r="B17" s="22">
        <v>284951260.27397257</v>
      </c>
      <c r="C17" s="22">
        <v>-164199547.94520548</v>
      </c>
      <c r="D17" s="22">
        <v>120751712.32876711</v>
      </c>
      <c r="E17" s="21" t="s">
        <v>29</v>
      </c>
      <c r="F17" s="21" t="s">
        <v>29</v>
      </c>
      <c r="G17" s="22">
        <v>452175958.9041096</v>
      </c>
      <c r="H17" s="21" t="s">
        <v>29</v>
      </c>
      <c r="I17" s="22">
        <v>-331424246.57534248</v>
      </c>
      <c r="J17" s="22">
        <v>-3735726.0273972605</v>
      </c>
      <c r="K17" s="22">
        <v>31575.342465753427</v>
      </c>
      <c r="L17" s="22">
        <v>-722780.82191780827</v>
      </c>
      <c r="M17" s="21" t="s">
        <v>29</v>
      </c>
      <c r="N17" s="22">
        <v>186027.39726027398</v>
      </c>
      <c r="O17" s="21" t="s">
        <v>29</v>
      </c>
      <c r="P17" s="22">
        <v>-926828780.82191777</v>
      </c>
      <c r="Q17" s="22">
        <v>1336260.2739726028</v>
      </c>
      <c r="R17" s="22">
        <v>-928165794.52054799</v>
      </c>
    </row>
    <row r="18" spans="1:18" ht="15.75" x14ac:dyDescent="0.25">
      <c r="A18" s="19">
        <v>45017</v>
      </c>
      <c r="B18" s="21">
        <v>372072000</v>
      </c>
      <c r="C18" s="21">
        <v>-215197000</v>
      </c>
      <c r="D18" s="21">
        <v>156875000</v>
      </c>
      <c r="E18" s="21" t="s">
        <v>29</v>
      </c>
      <c r="F18" s="21" t="s">
        <v>29</v>
      </c>
      <c r="G18" s="21">
        <v>471595000</v>
      </c>
      <c r="H18" s="21" t="s">
        <v>29</v>
      </c>
      <c r="I18" s="21">
        <v>-314720000</v>
      </c>
      <c r="J18" s="21">
        <v>-4796000</v>
      </c>
      <c r="K18" s="21">
        <v>37000</v>
      </c>
      <c r="L18" s="21">
        <v>-1499000</v>
      </c>
      <c r="M18" s="21" t="s">
        <v>29</v>
      </c>
      <c r="N18" s="21">
        <v>242000</v>
      </c>
      <c r="O18" s="21" t="s">
        <v>29</v>
      </c>
      <c r="P18" s="21">
        <v>-1103861000</v>
      </c>
      <c r="Q18" s="21">
        <v>1337000</v>
      </c>
      <c r="R18" s="21">
        <v>-1105199000</v>
      </c>
    </row>
    <row r="19" spans="1:18" x14ac:dyDescent="0.15">
      <c r="E19" s="15"/>
    </row>
    <row r="20" spans="1:18" x14ac:dyDescent="0.15">
      <c r="E20" s="1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DCCC-3CE8-483B-9635-8B3EB9ECE1F6}">
  <dimension ref="A1:R22"/>
  <sheetViews>
    <sheetView zoomScale="70" zoomScaleNormal="70" workbookViewId="0">
      <selection activeCell="A2" sqref="A2:A22"/>
    </sheetView>
  </sheetViews>
  <sheetFormatPr defaultRowHeight="13.5" x14ac:dyDescent="0.15"/>
  <cols>
    <col min="1" max="1" width="10.25" bestFit="1" customWidth="1"/>
    <col min="2" max="2" width="10.875" bestFit="1" customWidth="1"/>
    <col min="3" max="3" width="11.375" bestFit="1" customWidth="1"/>
    <col min="4" max="4" width="10.875" bestFit="1" customWidth="1"/>
    <col min="7" max="7" width="10.875" bestFit="1" customWidth="1"/>
    <col min="8" max="9" width="11.375" bestFit="1" customWidth="1"/>
    <col min="10" max="10" width="9" bestFit="1" customWidth="1"/>
    <col min="11" max="12" width="9.125" bestFit="1" customWidth="1"/>
    <col min="14" max="14" width="9.125" bestFit="1" customWidth="1"/>
    <col min="16" max="16" width="13.375" bestFit="1" customWidth="1"/>
    <col min="17" max="17" width="9.125" bestFit="1" customWidth="1"/>
    <col min="18" max="18" width="13.375" bestFit="1" customWidth="1"/>
  </cols>
  <sheetData>
    <row r="1" spans="1:18" ht="94.5" x14ac:dyDescent="0.15">
      <c r="A1" s="16" t="s">
        <v>9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31</v>
      </c>
      <c r="K1" s="17" t="s">
        <v>22</v>
      </c>
      <c r="L1" s="17" t="s">
        <v>23</v>
      </c>
      <c r="M1" s="18" t="s">
        <v>24</v>
      </c>
      <c r="N1" s="17" t="s">
        <v>25</v>
      </c>
      <c r="O1" s="17" t="s">
        <v>32</v>
      </c>
      <c r="P1" s="17" t="s">
        <v>26</v>
      </c>
      <c r="Q1" s="17" t="s">
        <v>27</v>
      </c>
      <c r="R1" s="17" t="s">
        <v>28</v>
      </c>
    </row>
    <row r="2" spans="1:18" ht="15.75" x14ac:dyDescent="0.25">
      <c r="A2" s="24">
        <v>43616</v>
      </c>
      <c r="B2" s="21" t="s">
        <v>30</v>
      </c>
      <c r="C2" s="21" t="s">
        <v>30</v>
      </c>
      <c r="D2" s="21" t="s">
        <v>30</v>
      </c>
      <c r="E2" s="21" t="s">
        <v>30</v>
      </c>
      <c r="F2" s="21" t="s">
        <v>30</v>
      </c>
      <c r="G2" s="21">
        <v>595194</v>
      </c>
      <c r="H2" s="21" t="s">
        <v>30</v>
      </c>
      <c r="I2" s="21">
        <f>-G2</f>
        <v>-595194</v>
      </c>
      <c r="J2" s="21">
        <v>2786</v>
      </c>
      <c r="K2" s="21">
        <v>66</v>
      </c>
      <c r="L2" s="21">
        <v>-1032</v>
      </c>
      <c r="M2" s="21" t="s">
        <v>30</v>
      </c>
      <c r="N2" s="21">
        <v>1129</v>
      </c>
      <c r="O2" s="21" t="s">
        <v>30</v>
      </c>
      <c r="P2" s="21">
        <v>-592244</v>
      </c>
      <c r="Q2" s="21">
        <v>1069</v>
      </c>
      <c r="R2" s="21">
        <v>-593314</v>
      </c>
    </row>
    <row r="3" spans="1:18" ht="15.75" x14ac:dyDescent="0.25">
      <c r="A3" s="24">
        <v>43708</v>
      </c>
      <c r="B3" s="21" t="s">
        <v>30</v>
      </c>
      <c r="C3" s="21" t="s">
        <v>30</v>
      </c>
      <c r="D3" s="21" t="s">
        <v>30</v>
      </c>
      <c r="E3" s="21" t="s">
        <v>30</v>
      </c>
      <c r="F3" s="21" t="s">
        <v>30</v>
      </c>
      <c r="G3" s="22">
        <f>(G2-G4)/(PL!$A4-PL!$A2)*(PL!$A4-PL!$A3)+G4</f>
        <v>672754.77595628414</v>
      </c>
      <c r="H3" s="21" t="s">
        <v>30</v>
      </c>
      <c r="I3" s="22">
        <f>(I2-I4)/(PL!$A4-PL!$A2)*(PL!$A4-PL!$A3)+I4</f>
        <v>-672754.77595628414</v>
      </c>
      <c r="J3" s="22">
        <f>(J2-J4)/(PL!$A4-PL!$A2)*(PL!$A4-PL!$A3)+J4</f>
        <v>2355.9125683060111</v>
      </c>
      <c r="K3" s="22">
        <f>(K2-K4)/(PL!$A4-PL!$A2)*(PL!$A4-PL!$A3)+K4</f>
        <v>90.382513661202182</v>
      </c>
      <c r="L3" s="22">
        <f>(L2-L4)/(PL!$A4-PL!$A2)*(PL!$A4-PL!$A3)+L4</f>
        <v>-817.8360655737705</v>
      </c>
      <c r="M3" s="21" t="s">
        <v>30</v>
      </c>
      <c r="N3" s="22">
        <f>(N2-N4)/(PL!$A4-PL!$A2)*(PL!$A4-PL!$A3)+N4</f>
        <v>851.74316939890718</v>
      </c>
      <c r="O3" s="21" t="s">
        <v>30</v>
      </c>
      <c r="P3" s="22">
        <f>(P2-P4)/(PL!$A4-PL!$A2)*(PL!$A4-PL!$A3)+P4</f>
        <v>-670273.57377049187</v>
      </c>
      <c r="Q3" s="22">
        <f>(Q2-Q4)/(PL!$A4-PL!$A2)*(PL!$A4-PL!$A3)+Q4</f>
        <v>1072.7704918032787</v>
      </c>
      <c r="R3" s="22">
        <f>(R2-R4)/(PL!$A4-PL!$A2)*(PL!$A4-PL!$A3)+R4</f>
        <v>-671347.09289617487</v>
      </c>
    </row>
    <row r="4" spans="1:18" ht="15.75" x14ac:dyDescent="0.25">
      <c r="A4" s="24">
        <v>43799</v>
      </c>
      <c r="B4" s="21" t="s">
        <v>30</v>
      </c>
      <c r="C4" s="21" t="s">
        <v>30</v>
      </c>
      <c r="D4" s="21" t="s">
        <v>30</v>
      </c>
      <c r="E4" s="21" t="s">
        <v>30</v>
      </c>
      <c r="F4" s="21" t="s">
        <v>30</v>
      </c>
      <c r="G4" s="22">
        <f>(G2-G6)/(PL!$A6-PL!$A2)*(PL!$A6-PL!$A4)+G6</f>
        <v>749472.5</v>
      </c>
      <c r="H4" s="21" t="s">
        <v>30</v>
      </c>
      <c r="I4" s="22">
        <f>(I2-I6)/(PL!$A6-PL!$A2)*(PL!$A6-PL!$A4)+I6</f>
        <v>-749472.5</v>
      </c>
      <c r="J4" s="22">
        <f>(J2-J6)/(PL!$A6-PL!$A2)*(PL!$A6-PL!$A4)+J6</f>
        <v>1930.5</v>
      </c>
      <c r="K4" s="22">
        <f>(K2-K6)/(PL!$A6-PL!$A2)*(PL!$A6-PL!$A4)+K6</f>
        <v>114.5</v>
      </c>
      <c r="L4" s="22">
        <f>(L2-L6)/(PL!$A6-PL!$A2)*(PL!$A6-PL!$A4)+L6</f>
        <v>-606</v>
      </c>
      <c r="M4" s="21" t="s">
        <v>30</v>
      </c>
      <c r="N4" s="22">
        <f>(N2-N6)/(PL!$A6-PL!$A2)*(PL!$A6-PL!$A4)+N6</f>
        <v>577.5</v>
      </c>
      <c r="O4" s="21" t="s">
        <v>30</v>
      </c>
      <c r="P4" s="22">
        <f>(P2-P6)/(PL!$A6-PL!$A2)*(PL!$A6-PL!$A4)+P6</f>
        <v>-747455</v>
      </c>
      <c r="Q4" s="22">
        <f>(Q2-Q6)/(PL!$A6-PL!$A2)*(PL!$A6-PL!$A4)+Q6</f>
        <v>1076.5</v>
      </c>
      <c r="R4" s="22">
        <f>(R2-R6)/(PL!$A6-PL!$A2)*(PL!$A6-PL!$A4)+R6</f>
        <v>-748532</v>
      </c>
    </row>
    <row r="5" spans="1:18" ht="15.75" x14ac:dyDescent="0.25">
      <c r="A5" s="24">
        <v>43888</v>
      </c>
      <c r="B5" s="21" t="s">
        <v>30</v>
      </c>
      <c r="C5" s="21" t="s">
        <v>30</v>
      </c>
      <c r="D5" s="21" t="s">
        <v>30</v>
      </c>
      <c r="E5" s="21" t="s">
        <v>30</v>
      </c>
      <c r="F5" s="21" t="s">
        <v>30</v>
      </c>
      <c r="G5" s="22">
        <f>(G4-G6)/(PL!$A6-PL!$A4)*(PL!$A6-PL!$A5)+G6</f>
        <v>824504.12021857919</v>
      </c>
      <c r="H5" s="21" t="s">
        <v>30</v>
      </c>
      <c r="I5" s="22">
        <f>(I4-I6)/(PL!$A6-PL!$A4)*(PL!$A6-PL!$A5)+I6</f>
        <v>-824504.12021857919</v>
      </c>
      <c r="J5" s="22">
        <f>(J4-J6)/(PL!$A6-PL!$A4)*(PL!$A6-PL!$A5)+J6</f>
        <v>1514.4371584699454</v>
      </c>
      <c r="K5" s="22">
        <f>(K4-K6)/(PL!$A6-PL!$A4)*(PL!$A6-PL!$A5)+K6</f>
        <v>138.08743169398906</v>
      </c>
      <c r="L5" s="22">
        <f>(L4-L6)/(PL!$A6-PL!$A4)*(PL!$A6-PL!$A5)+L6</f>
        <v>-398.81967213114751</v>
      </c>
      <c r="M5" s="21" t="s">
        <v>30</v>
      </c>
      <c r="N5" s="22">
        <f>(N4-N6)/(PL!$A6-PL!$A4)*(PL!$A6-PL!$A5)+N6</f>
        <v>309.28415300546447</v>
      </c>
      <c r="O5" s="21" t="s">
        <v>30</v>
      </c>
      <c r="P5" s="22">
        <f>(P4-P6)/(PL!$A6-PL!$A4)*(PL!$A6-PL!$A5)+P6</f>
        <v>-822940.13114754099</v>
      </c>
      <c r="Q5" s="22">
        <f>(Q4-Q6)/(PL!$A6-PL!$A4)*(PL!$A6-PL!$A5)+Q6</f>
        <v>1080.1475409836066</v>
      </c>
      <c r="R5" s="22">
        <f>(R4-R6)/(PL!$A6-PL!$A4)*(PL!$A6-PL!$A5)+R6</f>
        <v>-824020.53551912564</v>
      </c>
    </row>
    <row r="6" spans="1:18" ht="15.75" x14ac:dyDescent="0.25">
      <c r="A6" s="24">
        <v>43982</v>
      </c>
      <c r="B6" s="21" t="s">
        <v>30</v>
      </c>
      <c r="C6" s="21" t="s">
        <v>30</v>
      </c>
      <c r="D6" s="21" t="s">
        <v>30</v>
      </c>
      <c r="E6" s="21" t="s">
        <v>30</v>
      </c>
      <c r="F6" s="21" t="s">
        <v>30</v>
      </c>
      <c r="G6" s="21">
        <v>903751</v>
      </c>
      <c r="H6" s="21" t="s">
        <v>30</v>
      </c>
      <c r="I6" s="21">
        <f>-G6</f>
        <v>-903751</v>
      </c>
      <c r="J6" s="21">
        <v>1075</v>
      </c>
      <c r="K6" s="21">
        <v>163</v>
      </c>
      <c r="L6" s="21">
        <v>-180</v>
      </c>
      <c r="M6" s="21" t="s">
        <v>30</v>
      </c>
      <c r="N6" s="21">
        <v>26</v>
      </c>
      <c r="O6" s="21" t="s">
        <v>30</v>
      </c>
      <c r="P6" s="21">
        <v>-902666</v>
      </c>
      <c r="Q6" s="21">
        <v>1084</v>
      </c>
      <c r="R6" s="21">
        <v>-903750</v>
      </c>
    </row>
    <row r="7" spans="1:18" ht="15.75" x14ac:dyDescent="0.25">
      <c r="A7" s="24">
        <v>44074</v>
      </c>
      <c r="B7" s="21" t="s">
        <v>30</v>
      </c>
      <c r="C7" s="21" t="s">
        <v>30</v>
      </c>
      <c r="D7" s="21" t="s">
        <v>30</v>
      </c>
      <c r="E7" s="21" t="s">
        <v>30</v>
      </c>
      <c r="F7" s="21" t="s">
        <v>30</v>
      </c>
      <c r="G7" s="22">
        <f>(G6-G8)/(PL!$A8-PL!$A6)*(PL!$A8-PL!$A7)+G8</f>
        <v>834125.4</v>
      </c>
      <c r="H7" s="21" t="s">
        <v>30</v>
      </c>
      <c r="I7" s="22">
        <f>(I6-I8)/(PL!$A8-PL!$A6)*(PL!$A8-PL!$A7)+I8</f>
        <v>-834105.23561643832</v>
      </c>
      <c r="J7" s="22">
        <f>(J6-J8)/(PL!$A8-PL!$A6)*(PL!$A8-PL!$A7)+J8</f>
        <v>1778.7369863013698</v>
      </c>
      <c r="K7" s="22">
        <f>(K6-K8)/(PL!$A8-PL!$A6)*(PL!$A8-PL!$A7)+K8</f>
        <v>127.96438356164384</v>
      </c>
      <c r="L7" s="22">
        <f>(L6-L8)/(PL!$A8-PL!$A6)*(PL!$A8-PL!$A7)+L8</f>
        <v>-391.22191780821919</v>
      </c>
      <c r="M7" s="21" t="s">
        <v>30</v>
      </c>
      <c r="N7" s="22">
        <f>(N6-N8)/(PL!$A8-PL!$A6)*(PL!$A8-PL!$A7)+N8</f>
        <v>553.29863013698628</v>
      </c>
      <c r="O7" s="21" t="s">
        <v>30</v>
      </c>
      <c r="P7" s="22">
        <f>(P6-P8)/(PL!$A8-PL!$A6)*(PL!$A8-PL!$A7)+P8</f>
        <v>-833984.84931506845</v>
      </c>
      <c r="Q7" s="22">
        <f>(Q6-Q8)/(PL!$A8-PL!$A6)*(PL!$A8-PL!$A7)+Q8</f>
        <v>1078.4547945205479</v>
      </c>
      <c r="R7" s="22">
        <f>(R6-R8)/(PL!$A8-PL!$A6)*(PL!$A8-PL!$A7)+R8</f>
        <v>-835063.55616438366</v>
      </c>
    </row>
    <row r="8" spans="1:18" ht="15.75" x14ac:dyDescent="0.25">
      <c r="A8" s="24">
        <v>44165</v>
      </c>
      <c r="B8" s="21" t="s">
        <v>30</v>
      </c>
      <c r="C8" s="21" t="s">
        <v>30</v>
      </c>
      <c r="D8" s="21" t="s">
        <v>30</v>
      </c>
      <c r="E8" s="21" t="s">
        <v>30</v>
      </c>
      <c r="F8" s="21" t="s">
        <v>30</v>
      </c>
      <c r="G8" s="22">
        <f>(G6-G10)/(PL!$A10-PL!$A6)*(PL!$A10-PL!$A8)+G10</f>
        <v>765256.6</v>
      </c>
      <c r="H8" s="21" t="s">
        <v>30</v>
      </c>
      <c r="I8" s="22">
        <f>(I6-I10)/(PL!$A10-PL!$A6)*(PL!$A10-PL!$A8)+I10</f>
        <v>-765216.49041095888</v>
      </c>
      <c r="J8" s="22">
        <f>(J6-J10)/(PL!$A10-PL!$A6)*(PL!$A10-PL!$A8)+J10</f>
        <v>2474.8246575342464</v>
      </c>
      <c r="K8" s="22">
        <f>(K6-K10)/(PL!$A10-PL!$A6)*(PL!$A10-PL!$A8)+K10</f>
        <v>93.30958904109589</v>
      </c>
      <c r="L8" s="22">
        <f>(L6-L10)/(PL!$A10-PL!$A6)*(PL!$A10-PL!$A8)+L10</f>
        <v>-600.14794520547946</v>
      </c>
      <c r="M8" s="21" t="s">
        <v>30</v>
      </c>
      <c r="N8" s="22">
        <f>(N6-N10)/(PL!$A10-PL!$A6)*(PL!$A10-PL!$A8)+N10</f>
        <v>1074.8657534246574</v>
      </c>
      <c r="O8" s="21" t="s">
        <v>30</v>
      </c>
      <c r="P8" s="22">
        <f>(P6-P10)/(PL!$A10-PL!$A6)*(PL!$A10-PL!$A8)+P10</f>
        <v>-766050.23287671234</v>
      </c>
      <c r="Q8" s="22">
        <f>(Q6-Q10)/(PL!$A10-PL!$A6)*(PL!$A10-PL!$A8)+Q10</f>
        <v>1072.9698630136986</v>
      </c>
      <c r="R8" s="22">
        <f>(R6-R10)/(PL!$A10-PL!$A6)*(PL!$A10-PL!$A8)+R10</f>
        <v>-767123.7041095891</v>
      </c>
    </row>
    <row r="9" spans="1:18" ht="15.75" x14ac:dyDescent="0.25">
      <c r="A9" s="24">
        <v>44254</v>
      </c>
      <c r="B9" s="21" t="s">
        <v>30</v>
      </c>
      <c r="C9" s="21" t="s">
        <v>30</v>
      </c>
      <c r="D9" s="21" t="s">
        <v>30</v>
      </c>
      <c r="E9" s="21" t="s">
        <v>30</v>
      </c>
      <c r="F9" s="21" t="s">
        <v>30</v>
      </c>
      <c r="G9" s="22">
        <f>(G8-G10)/(PL!$A10-PL!$A8)*(PL!$A10-PL!$A9)+G10</f>
        <v>697901.4</v>
      </c>
      <c r="H9" s="21" t="s">
        <v>30</v>
      </c>
      <c r="I9" s="22">
        <f>(I8-I10)/(PL!$A10-PL!$A8)*(PL!$A10-PL!$A9)+I10</f>
        <v>-697841.7835616438</v>
      </c>
      <c r="J9" s="22">
        <f>(J8-J10)/(PL!$A10-PL!$A8)*(PL!$A10-PL!$A9)+J10</f>
        <v>3155.6136986301372</v>
      </c>
      <c r="K9" s="22">
        <f>(K8-K10)/(PL!$A10-PL!$A8)*(PL!$A10-PL!$A9)+K10</f>
        <v>59.416438356164385</v>
      </c>
      <c r="L9" s="22">
        <f>(L8-L10)/(PL!$A10-PL!$A8)*(PL!$A10-PL!$A9)+L10</f>
        <v>-804.48219178082195</v>
      </c>
      <c r="M9" s="21" t="s">
        <v>30</v>
      </c>
      <c r="N9" s="22">
        <f>(N8-N10)/(PL!$A10-PL!$A8)*(PL!$A10-PL!$A9)+N10</f>
        <v>1584.9698630136986</v>
      </c>
      <c r="O9" s="21" t="s">
        <v>30</v>
      </c>
      <c r="P9" s="22">
        <f>(P8-P10)/(PL!$A10-PL!$A8)*(PL!$A10-PL!$A9)+P10</f>
        <v>-699608.68493150687</v>
      </c>
      <c r="Q9" s="22">
        <f>(Q8-Q10)/(PL!$A10-PL!$A8)*(PL!$A10-PL!$A9)+Q10</f>
        <v>1067.6054794520549</v>
      </c>
      <c r="R9" s="22">
        <f>(R8-R10)/(PL!$A10-PL!$A8)*(PL!$A10-PL!$A9)+R10</f>
        <v>-700677.03561643837</v>
      </c>
    </row>
    <row r="10" spans="1:18" ht="15.75" x14ac:dyDescent="0.25">
      <c r="A10" s="24">
        <v>44347</v>
      </c>
      <c r="B10" s="21">
        <v>4300</v>
      </c>
      <c r="C10" s="21">
        <v>-4220</v>
      </c>
      <c r="D10" s="21">
        <f>B10+C10</f>
        <v>80</v>
      </c>
      <c r="E10" s="21" t="s">
        <v>30</v>
      </c>
      <c r="F10" s="21" t="s">
        <v>30</v>
      </c>
      <c r="G10" s="21">
        <v>627519</v>
      </c>
      <c r="H10" s="21" t="s">
        <v>30</v>
      </c>
      <c r="I10" s="21">
        <f>D10-G10</f>
        <v>-627439</v>
      </c>
      <c r="J10" s="21">
        <v>3867</v>
      </c>
      <c r="K10" s="21">
        <v>24</v>
      </c>
      <c r="L10" s="21">
        <v>-1018</v>
      </c>
      <c r="M10" s="21" t="s">
        <v>30</v>
      </c>
      <c r="N10" s="21">
        <v>2118</v>
      </c>
      <c r="O10" s="21" t="s">
        <v>30</v>
      </c>
      <c r="P10" s="21">
        <v>-630181</v>
      </c>
      <c r="Q10" s="21">
        <v>1062</v>
      </c>
      <c r="R10" s="21">
        <v>-631244</v>
      </c>
    </row>
    <row r="11" spans="1:18" ht="15.75" x14ac:dyDescent="0.25">
      <c r="A11" s="24">
        <v>44439</v>
      </c>
      <c r="B11" s="22">
        <f>(B10-B12)/(PL!$A12-PL!$A10)*(PL!$A12-PL!$A11)+B12</f>
        <v>7941.9397260273972</v>
      </c>
      <c r="C11" s="22">
        <f>(C10-C12)/(PL!$A12-PL!$A10)*(PL!$A12-PL!$A11)+C12</f>
        <v>-5267.0356164383556</v>
      </c>
      <c r="D11" s="22">
        <f>(D10-D12)/(PL!$A12-PL!$A10)*(PL!$A12-PL!$A11)+D12</f>
        <v>2674.9041095890407</v>
      </c>
      <c r="E11" s="21" t="s">
        <v>30</v>
      </c>
      <c r="F11" s="21" t="s">
        <v>30</v>
      </c>
      <c r="G11" s="22">
        <f>(G10-G12)/(PL!$A12-PL!$A10)*(PL!$A12-PL!$A11)+G12</f>
        <v>568367.03287671227</v>
      </c>
      <c r="H11" s="21" t="s">
        <v>30</v>
      </c>
      <c r="I11" s="22">
        <f>(I10-I12)/(PL!$A12-PL!$A10)*(PL!$A12-PL!$A11)+I12</f>
        <v>-565692.12876712333</v>
      </c>
      <c r="J11" s="22">
        <f>(J10-J12)/(PL!$A12-PL!$A10)*(PL!$A12-PL!$A11)+J12</f>
        <v>2767.2849315068488</v>
      </c>
      <c r="K11" s="22">
        <f>(K10-K12)/(PL!$A12-PL!$A10)*(PL!$A12-PL!$A11)+K12</f>
        <v>21.731506849315068</v>
      </c>
      <c r="L11" s="22">
        <f>(L10-L12)/(PL!$A12-PL!$A10)*(PL!$A12-PL!$A11)+L12</f>
        <v>-345.76986301369868</v>
      </c>
      <c r="M11" s="21" t="s">
        <v>30</v>
      </c>
      <c r="N11" s="22">
        <f>(N10-N12)/(PL!$A12-PL!$A10)*(PL!$A12-PL!$A11)+N12</f>
        <v>1587.9287671232878</v>
      </c>
      <c r="O11" s="21" t="s">
        <v>30</v>
      </c>
      <c r="P11" s="22">
        <f>(P10-P12)/(PL!$A12-PL!$A10)*(PL!$A12-PL!$A11)+P12</f>
        <v>-568608.04657534242</v>
      </c>
      <c r="Q11" s="22">
        <f>(Q10-Q12)/(PL!$A12-PL!$A10)*(PL!$A12-PL!$A11)+Q12</f>
        <v>1130.5589041095891</v>
      </c>
      <c r="R11" s="22">
        <f>(R10-R12)/(PL!$A12-PL!$A10)*(PL!$A12-PL!$A11)+R12</f>
        <v>-569739.3534246576</v>
      </c>
    </row>
    <row r="12" spans="1:18" ht="15.75" x14ac:dyDescent="0.25">
      <c r="A12" s="24">
        <v>44530</v>
      </c>
      <c r="B12" s="22">
        <f>(B10-B14)/(PL!$A14-PL!$A10)*(PL!$A14-PL!$A12)+B14</f>
        <v>11544.293150684931</v>
      </c>
      <c r="C12" s="22">
        <f>(C10-C14)/(PL!$A14-PL!$A10)*(PL!$A14-PL!$A12)+C14</f>
        <v>-6302.6904109589041</v>
      </c>
      <c r="D12" s="22">
        <f>(D10-D14)/(PL!$A14-PL!$A10)*(PL!$A14-PL!$A12)+D14</f>
        <v>5241.6027397260268</v>
      </c>
      <c r="E12" s="21" t="s">
        <v>30</v>
      </c>
      <c r="F12" s="21" t="s">
        <v>30</v>
      </c>
      <c r="G12" s="22">
        <f>(G10-G14)/(PL!$A14-PL!$A10)*(PL!$A14-PL!$A12)+G14</f>
        <v>509858.02191780822</v>
      </c>
      <c r="H12" s="21" t="s">
        <v>30</v>
      </c>
      <c r="I12" s="22">
        <f>(I10-I14)/(PL!$A14-PL!$A10)*(PL!$A14-PL!$A12)+I14</f>
        <v>-504616.4191780822</v>
      </c>
      <c r="J12" s="22">
        <f>(J10-J14)/(PL!$A14-PL!$A10)*(PL!$A14-PL!$A12)+J14</f>
        <v>1679.5232876712325</v>
      </c>
      <c r="K12" s="22">
        <f>(K10-K14)/(PL!$A14-PL!$A10)*(PL!$A14-PL!$A12)+K14</f>
        <v>19.487671232876714</v>
      </c>
      <c r="L12" s="22">
        <f>(L10-L14)/(PL!$A14-PL!$A10)*(PL!$A14-PL!$A12)+L14</f>
        <v>319.15342465753429</v>
      </c>
      <c r="M12" s="21" t="s">
        <v>30</v>
      </c>
      <c r="N12" s="22">
        <f>(N10-N14)/(PL!$A14-PL!$A10)*(PL!$A14-PL!$A12)+N14</f>
        <v>1063.6191780821919</v>
      </c>
      <c r="O12" s="21" t="s">
        <v>30</v>
      </c>
      <c r="P12" s="22">
        <f>(P10-P14)/(PL!$A14-PL!$A10)*(PL!$A14-PL!$A12)+P14</f>
        <v>-507704.36438356165</v>
      </c>
      <c r="Q12" s="22">
        <f>(Q10-Q14)/(PL!$A14-PL!$A10)*(PL!$A14-PL!$A12)+Q14</f>
        <v>1198.3726027397261</v>
      </c>
      <c r="R12" s="22">
        <f>(R10-R14)/(PL!$A14-PL!$A10)*(PL!$A14-PL!$A12)+R14</f>
        <v>-508903.23561643838</v>
      </c>
    </row>
    <row r="13" spans="1:18" ht="15.75" x14ac:dyDescent="0.25">
      <c r="A13" s="24">
        <v>44619</v>
      </c>
      <c r="B13" s="22">
        <f>(B12-B14)/(PL!$A14-PL!$A12)*(PL!$A14-PL!$A13)+B14</f>
        <v>15067.47397260274</v>
      </c>
      <c r="C13" s="22">
        <f>(C12-C14)/(PL!$A14-PL!$A12)*(PL!$A14-PL!$A13)+C14</f>
        <v>-7315.5835616438353</v>
      </c>
      <c r="D13" s="22">
        <f>(D12-D14)/(PL!$A14-PL!$A12)*(PL!$A14-PL!$A13)+D14</f>
        <v>7751.8904109589039</v>
      </c>
      <c r="E13" s="21" t="s">
        <v>30</v>
      </c>
      <c r="F13" s="21" t="s">
        <v>30</v>
      </c>
      <c r="G13" s="22">
        <f>(G12-G14)/(PL!$A14-PL!$A12)*(PL!$A14-PL!$A13)+G14</f>
        <v>452634.92328767123</v>
      </c>
      <c r="H13" s="21" t="s">
        <v>30</v>
      </c>
      <c r="I13" s="22">
        <f>(I12-I14)/(PL!$A14-PL!$A12)*(PL!$A14-PL!$A13)+I14</f>
        <v>-444883.03287671233</v>
      </c>
      <c r="J13" s="22">
        <f>(J12-J14)/(PL!$A14-PL!$A12)*(PL!$A14-PL!$A13)+J14</f>
        <v>615.66849315068475</v>
      </c>
      <c r="K13" s="22">
        <f>(K12-K14)/(PL!$A14-PL!$A12)*(PL!$A14-PL!$A13)+K14</f>
        <v>17.293150684931508</v>
      </c>
      <c r="L13" s="22">
        <f>(L12-L14)/(PL!$A14-PL!$A12)*(PL!$A14-PL!$A13)+L14</f>
        <v>969.46301369863022</v>
      </c>
      <c r="M13" s="21" t="s">
        <v>30</v>
      </c>
      <c r="N13" s="22">
        <f>(N12-N14)/(PL!$A14-PL!$A12)*(PL!$A14-PL!$A13)+N14</f>
        <v>550.83287671232881</v>
      </c>
      <c r="O13" s="21" t="s">
        <v>30</v>
      </c>
      <c r="P13" s="22">
        <f>(P12-P14)/(PL!$A14-PL!$A12)*(PL!$A14-PL!$A13)+P14</f>
        <v>-448139.22465753427</v>
      </c>
      <c r="Q13" s="22">
        <f>(Q12-Q14)/(PL!$A14-PL!$A12)*(PL!$A14-PL!$A13)+Q14</f>
        <v>1264.695890410959</v>
      </c>
      <c r="R13" s="22">
        <f>(R12-R14)/(PL!$A14-PL!$A12)*(PL!$A14-PL!$A13)+R14</f>
        <v>-449404.17534246575</v>
      </c>
    </row>
    <row r="14" spans="1:18" ht="15.75" x14ac:dyDescent="0.25">
      <c r="A14" s="24">
        <v>44712</v>
      </c>
      <c r="B14" s="21">
        <v>18749</v>
      </c>
      <c r="C14" s="21">
        <v>-8374</v>
      </c>
      <c r="D14" s="21">
        <f>B14+C14</f>
        <v>10375</v>
      </c>
      <c r="E14" s="21" t="s">
        <v>30</v>
      </c>
      <c r="F14" s="21" t="s">
        <v>30</v>
      </c>
      <c r="G14" s="21">
        <v>392840</v>
      </c>
      <c r="H14" s="21" t="s">
        <v>30</v>
      </c>
      <c r="I14" s="21">
        <f>D14-G14</f>
        <v>-382465</v>
      </c>
      <c r="J14" s="21">
        <v>-496</v>
      </c>
      <c r="K14" s="21">
        <v>15</v>
      </c>
      <c r="L14" s="21">
        <v>1649</v>
      </c>
      <c r="M14" s="21" t="s">
        <v>30</v>
      </c>
      <c r="N14" s="21">
        <v>15</v>
      </c>
      <c r="O14" s="21" t="s">
        <v>30</v>
      </c>
      <c r="P14" s="21">
        <v>-385897</v>
      </c>
      <c r="Q14" s="21">
        <v>1334</v>
      </c>
      <c r="R14" s="21">
        <v>-387231</v>
      </c>
    </row>
    <row r="15" spans="1:18" ht="15.75" x14ac:dyDescent="0.25">
      <c r="A15" s="24">
        <v>44804</v>
      </c>
      <c r="B15" s="22">
        <f>(B14-B16)/(PL!$A16-PL!$A14)*(PL!$A16-PL!$A15)+B16</f>
        <v>107805.75616438355</v>
      </c>
      <c r="C15" s="22">
        <f>(C14-C16)/(PL!$A16-PL!$A14)*(PL!$A16-PL!$A15)+C16</f>
        <v>-60504.728767123284</v>
      </c>
      <c r="D15" s="22">
        <f>(D14-D16)/(PL!$A16-PL!$A14)*(PL!$A16-PL!$A15)+D16</f>
        <v>47301.027397260266</v>
      </c>
      <c r="E15" s="21" t="s">
        <v>30</v>
      </c>
      <c r="F15" s="21" t="s">
        <v>30</v>
      </c>
      <c r="G15" s="22">
        <f>(G14-G16)/(PL!$A16-PL!$A14)*(PL!$A16-PL!$A15)+G16</f>
        <v>412690.57534246577</v>
      </c>
      <c r="H15" s="21" t="s">
        <v>30</v>
      </c>
      <c r="I15" s="22">
        <f>(I14-I16)/(PL!$A16-PL!$A14)*(PL!$A16-PL!$A15)+I16</f>
        <v>-365389.54794520547</v>
      </c>
      <c r="J15" s="22">
        <f>(J14-J16)/(PL!$A16-PL!$A14)*(PL!$A16-PL!$A15)+J16</f>
        <v>-1579.8356164383563</v>
      </c>
      <c r="K15" s="22">
        <f>(K14-K16)/(PL!$A16-PL!$A14)*(PL!$A16-PL!$A15)+K16</f>
        <v>20.545205479452058</v>
      </c>
      <c r="L15" s="22">
        <f>(L14-L16)/(PL!$A16-PL!$A14)*(PL!$A16-PL!$A15)+L16</f>
        <v>855.53150684931506</v>
      </c>
      <c r="M15" s="21" t="s">
        <v>30</v>
      </c>
      <c r="N15" s="22">
        <f>(N14-N16)/(PL!$A16-PL!$A14)*(PL!$A16-PL!$A15)+N16</f>
        <v>72.216438356164375</v>
      </c>
      <c r="O15" s="21" t="s">
        <v>30</v>
      </c>
      <c r="P15" s="22">
        <f>(P14-P16)/(PL!$A16-PL!$A14)*(PL!$A16-PL!$A15)+P16</f>
        <v>-566863.26849315071</v>
      </c>
      <c r="Q15" s="22">
        <f>(Q14-Q16)/(PL!$A16-PL!$A14)*(PL!$A16-PL!$A15)+Q16</f>
        <v>1334.7561643835616</v>
      </c>
      <c r="R15" s="22">
        <f>(R14-R16)/(PL!$A16-PL!$A14)*(PL!$A16-PL!$A15)+R16</f>
        <v>-568198.27671232878</v>
      </c>
    </row>
    <row r="16" spans="1:18" ht="15.75" x14ac:dyDescent="0.25">
      <c r="A16" s="24">
        <v>44895</v>
      </c>
      <c r="B16" s="22">
        <f>(B14-B18)/(PL!$A18-PL!$A14)*(PL!$A18-PL!$A16)+B18</f>
        <v>195894.50410958903</v>
      </c>
      <c r="C16" s="22">
        <f>(C14-C18)/(PL!$A18-PL!$A14)*(PL!$A18-PL!$A16)+C18</f>
        <v>-112068.81917808218</v>
      </c>
      <c r="D16" s="22">
        <f>(D14-D18)/(PL!$A18-PL!$A14)*(PL!$A18-PL!$A16)+D18</f>
        <v>83825.684931506839</v>
      </c>
      <c r="E16" s="21" t="s">
        <v>30</v>
      </c>
      <c r="F16" s="21" t="s">
        <v>30</v>
      </c>
      <c r="G16" s="22">
        <f>(G14-G18)/(PL!$A18-PL!$A14)*(PL!$A18-PL!$A16)+G18</f>
        <v>432325.38356164383</v>
      </c>
      <c r="H16" s="21" t="s">
        <v>30</v>
      </c>
      <c r="I16" s="22">
        <f>(I14-I18)/(PL!$A18-PL!$A14)*(PL!$A18-PL!$A16)+I18</f>
        <v>-348499.69863013702</v>
      </c>
      <c r="J16" s="22">
        <f>(J14-J18)/(PL!$A18-PL!$A14)*(PL!$A18-PL!$A16)+J18</f>
        <v>-2651.8904109589043</v>
      </c>
      <c r="K16" s="22">
        <f>(K14-K18)/(PL!$A18-PL!$A14)*(PL!$A18-PL!$A16)+K18</f>
        <v>26.030136986301372</v>
      </c>
      <c r="L16" s="22">
        <f>(L14-L18)/(PL!$A18-PL!$A14)*(PL!$A18-PL!$A16)+L18</f>
        <v>70.68767123287671</v>
      </c>
      <c r="M16" s="21" t="s">
        <v>30</v>
      </c>
      <c r="N16" s="22">
        <f>(N14-N18)/(PL!$A18-PL!$A14)*(PL!$A18-PL!$A16)+N18</f>
        <v>128.81095890410958</v>
      </c>
      <c r="O16" s="21" t="s">
        <v>30</v>
      </c>
      <c r="P16" s="22">
        <f>(P14-P18)/(PL!$A18-PL!$A14)*(PL!$A18-PL!$A16)+P18</f>
        <v>-745862.5123287671</v>
      </c>
      <c r="Q16" s="22">
        <f>(Q14-Q18)/(PL!$A18-PL!$A14)*(PL!$A18-PL!$A16)+Q18</f>
        <v>1335.504109589041</v>
      </c>
      <c r="R16" s="22">
        <f>(R14-R18)/(PL!$A18-PL!$A14)*(PL!$A18-PL!$A16)+R18</f>
        <v>-747198.51780821919</v>
      </c>
    </row>
    <row r="17" spans="1:18" ht="15.75" x14ac:dyDescent="0.25">
      <c r="A17" s="24">
        <v>44984</v>
      </c>
      <c r="B17" s="22">
        <f>(B16-B18)/(PL!$A18-PL!$A16)*(PL!$A18-PL!$A17)+B18</f>
        <v>282047.23561643832</v>
      </c>
      <c r="C17" s="22">
        <f>(C16-C18)/(PL!$A18-PL!$A16)*(PL!$A18-PL!$A17)+C18</f>
        <v>-162499.63287671233</v>
      </c>
      <c r="D17" s="22">
        <f>(D16-D18)/(PL!$A18-PL!$A16)*(PL!$A18-PL!$A17)+D18</f>
        <v>119547.60273972602</v>
      </c>
      <c r="E17" s="21" t="s">
        <v>30</v>
      </c>
      <c r="F17" s="21" t="s">
        <v>30</v>
      </c>
      <c r="G17" s="22">
        <f>(G16-G18)/(PL!$A18-PL!$A16)*(PL!$A18-PL!$A17)+G18</f>
        <v>451528.65753424657</v>
      </c>
      <c r="H17" s="21" t="s">
        <v>30</v>
      </c>
      <c r="I17" s="22">
        <f>(I16-I18)/(PL!$A18-PL!$A16)*(PL!$A18-PL!$A17)+I18</f>
        <v>-331981.05479452055</v>
      </c>
      <c r="J17" s="22">
        <f>(J16-J18)/(PL!$A18-PL!$A16)*(PL!$A18-PL!$A17)+J18</f>
        <v>-3700.3835616438355</v>
      </c>
      <c r="K17" s="22">
        <f>(K16-K18)/(PL!$A18-PL!$A16)*(PL!$A18-PL!$A17)+K18</f>
        <v>31.394520547945206</v>
      </c>
      <c r="L17" s="22">
        <f>(L16-L18)/(PL!$A18-PL!$A16)*(PL!$A18-PL!$A17)+L18</f>
        <v>-696.90684931506848</v>
      </c>
      <c r="M17" s="21" t="s">
        <v>30</v>
      </c>
      <c r="N17" s="22">
        <f>(N16-N18)/(PL!$A18-PL!$A16)*(PL!$A18-PL!$A17)+N18</f>
        <v>184.16164383561645</v>
      </c>
      <c r="O17" s="21" t="s">
        <v>30</v>
      </c>
      <c r="P17" s="22">
        <f>(P16-P18)/(PL!$A18-PL!$A16)*(PL!$A18-PL!$A17)+P18</f>
        <v>-920927.70684931509</v>
      </c>
      <c r="Q17" s="22">
        <f>(Q16-Q18)/(PL!$A18-PL!$A16)*(PL!$A18-PL!$A17)+Q18</f>
        <v>1336.2356164383561</v>
      </c>
      <c r="R17" s="22">
        <f>(R16-R18)/(PL!$A18-PL!$A16)*(PL!$A18-PL!$A17)+R18</f>
        <v>-922264.68767123285</v>
      </c>
    </row>
    <row r="18" spans="1:18" ht="15.75" x14ac:dyDescent="0.25">
      <c r="A18" s="24">
        <v>45077</v>
      </c>
      <c r="B18" s="21">
        <v>372072</v>
      </c>
      <c r="C18" s="21">
        <v>-215197</v>
      </c>
      <c r="D18" s="21">
        <f>B18+C18</f>
        <v>156875</v>
      </c>
      <c r="E18" s="21" t="s">
        <v>30</v>
      </c>
      <c r="F18" s="21" t="s">
        <v>30</v>
      </c>
      <c r="G18" s="21">
        <v>471595</v>
      </c>
      <c r="H18" s="21" t="s">
        <v>30</v>
      </c>
      <c r="I18" s="21">
        <f>D18-G18</f>
        <v>-314720</v>
      </c>
      <c r="J18" s="21">
        <v>-4796</v>
      </c>
      <c r="K18" s="21">
        <v>37</v>
      </c>
      <c r="L18" s="21">
        <v>-1499</v>
      </c>
      <c r="M18" s="21" t="s">
        <v>30</v>
      </c>
      <c r="N18" s="21">
        <v>242</v>
      </c>
      <c r="O18" s="21" t="s">
        <v>30</v>
      </c>
      <c r="P18" s="21">
        <v>-1103861</v>
      </c>
      <c r="Q18" s="21">
        <v>1337</v>
      </c>
      <c r="R18" s="21">
        <v>-1105199</v>
      </c>
    </row>
    <row r="19" spans="1:18" x14ac:dyDescent="0.15">
      <c r="A19" s="31">
        <v>45169</v>
      </c>
      <c r="E19" s="15"/>
    </row>
    <row r="20" spans="1:18" x14ac:dyDescent="0.15">
      <c r="A20" s="31">
        <v>45260</v>
      </c>
      <c r="E20" s="15"/>
    </row>
    <row r="21" spans="1:18" x14ac:dyDescent="0.15">
      <c r="A21" s="31">
        <v>45351</v>
      </c>
    </row>
    <row r="22" spans="1:18" x14ac:dyDescent="0.15">
      <c r="A22" s="31">
        <v>45443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iQPS</vt:lpstr>
      <vt:lpstr>ALL_intro</vt:lpstr>
      <vt:lpstr>BS(new)</vt:lpstr>
      <vt:lpstr>BS</vt:lpstr>
      <vt:lpstr>PL (new)</vt:lpstr>
      <vt:lpstr>PL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鬼頭　伸典</dc:creator>
  <cp:lastModifiedBy>鬼頭　伸典</cp:lastModifiedBy>
  <dcterms:created xsi:type="dcterms:W3CDTF">2024-03-08T17:08:46Z</dcterms:created>
  <dcterms:modified xsi:type="dcterms:W3CDTF">2024-07-02T07:46:15Z</dcterms:modified>
</cp:coreProperties>
</file>