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38A7429C-43BD-40EC-B660-7E253A08BD1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303" sheetId="2" r:id="rId1"/>
    <sheet name="Prices B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2" l="1"/>
  <c r="J5" i="2" l="1"/>
  <c r="K5" i="2"/>
  <c r="M37" i="2"/>
  <c r="F208" i="2" s="1"/>
  <c r="H209" i="2" l="1"/>
  <c r="I209" i="2"/>
  <c r="J209" i="2"/>
  <c r="G209" i="2"/>
  <c r="J40" i="2" l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I40" i="2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G40" i="2"/>
  <c r="E29" i="2"/>
  <c r="F29" i="2"/>
  <c r="G29" i="2"/>
  <c r="H29" i="2"/>
  <c r="I29" i="2"/>
  <c r="E30" i="2"/>
  <c r="F30" i="2"/>
  <c r="G30" i="2"/>
  <c r="H30" i="2"/>
  <c r="I30" i="2"/>
  <c r="E28" i="2"/>
  <c r="F28" i="2"/>
  <c r="K40" i="2" l="1"/>
  <c r="M40" i="2" s="1"/>
  <c r="G41" i="2"/>
  <c r="D13" i="2"/>
  <c r="D14" i="2" s="1"/>
  <c r="D16" i="2" s="1"/>
  <c r="D17" i="2" s="1"/>
  <c r="D19" i="2" s="1"/>
  <c r="D20" i="2" s="1"/>
  <c r="D22" i="2" s="1"/>
  <c r="D23" i="2" s="1"/>
  <c r="D25" i="2" s="1"/>
  <c r="D26" i="2" s="1"/>
  <c r="D27" i="2" s="1"/>
  <c r="D29" i="2" s="1"/>
  <c r="D30" i="2" s="1"/>
  <c r="G28" i="2" l="1"/>
  <c r="I28" i="2" s="1"/>
  <c r="G42" i="2"/>
  <c r="K41" i="2"/>
  <c r="M41" i="2" s="1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10" i="2"/>
  <c r="F10" i="2"/>
  <c r="G26" i="2" l="1"/>
  <c r="H26" i="2" s="1"/>
  <c r="I26" i="2" s="1"/>
  <c r="G27" i="2"/>
  <c r="H27" i="2" s="1"/>
  <c r="I27" i="2" s="1"/>
  <c r="G25" i="2"/>
  <c r="H25" i="2" s="1"/>
  <c r="I25" i="2" s="1"/>
  <c r="G24" i="2"/>
  <c r="G23" i="2"/>
  <c r="H23" i="2" s="1"/>
  <c r="I23" i="2" s="1"/>
  <c r="G22" i="2"/>
  <c r="H22" i="2" s="1"/>
  <c r="I22" i="2" s="1"/>
  <c r="G19" i="2"/>
  <c r="H19" i="2" s="1"/>
  <c r="I19" i="2" s="1"/>
  <c r="G21" i="2"/>
  <c r="H21" i="2" s="1"/>
  <c r="G20" i="2"/>
  <c r="H20" i="2" s="1"/>
  <c r="I20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K42" i="2"/>
  <c r="M42" i="2" s="1"/>
  <c r="G43" i="2"/>
  <c r="G12" i="2"/>
  <c r="H12" i="2" s="1"/>
  <c r="I12" i="2" s="1"/>
  <c r="D6" i="2"/>
  <c r="D7" i="2" s="1"/>
  <c r="D8" i="2" s="1"/>
  <c r="D9" i="2" s="1"/>
  <c r="D10" i="2" s="1"/>
  <c r="H24" i="2" l="1"/>
  <c r="I24" i="2" s="1"/>
  <c r="I21" i="2"/>
  <c r="G44" i="2"/>
  <c r="K43" i="2"/>
  <c r="M43" i="2" s="1"/>
  <c r="G10" i="2"/>
  <c r="H10" i="2" s="1"/>
  <c r="I10" i="2" s="1"/>
  <c r="D11" i="2"/>
  <c r="G11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E6" i="2"/>
  <c r="F6" i="2"/>
  <c r="E7" i="2"/>
  <c r="F7" i="2"/>
  <c r="E8" i="2"/>
  <c r="F8" i="2"/>
  <c r="E9" i="2"/>
  <c r="F9" i="2"/>
  <c r="F5" i="2"/>
  <c r="E5" i="2"/>
  <c r="G5" i="2" l="1"/>
  <c r="H5" i="2" s="1"/>
  <c r="K44" i="2"/>
  <c r="M44" i="2" s="1"/>
  <c r="G45" i="2"/>
  <c r="H11" i="2"/>
  <c r="I11" i="2" s="1"/>
  <c r="G9" i="2"/>
  <c r="H9" i="2" s="1"/>
  <c r="G7" i="2"/>
  <c r="H7" i="2" s="1"/>
  <c r="I7" i="2" s="1"/>
  <c r="G8" i="2"/>
  <c r="H8" i="2" s="1"/>
  <c r="I8" i="2" s="1"/>
  <c r="G6" i="2"/>
  <c r="H6" i="2" s="1"/>
  <c r="I6" i="2" s="1"/>
  <c r="I5" i="2" l="1"/>
  <c r="L5" i="2" s="1"/>
  <c r="L105" i="2" s="1"/>
  <c r="G46" i="2"/>
  <c r="K45" i="2"/>
  <c r="M45" i="2" s="1"/>
  <c r="I9" i="2"/>
  <c r="L6" i="2" l="1"/>
  <c r="L7" i="2"/>
  <c r="L109" i="2"/>
  <c r="L108" i="2"/>
  <c r="L107" i="2"/>
  <c r="L106" i="2"/>
  <c r="K46" i="2"/>
  <c r="M46" i="2" s="1"/>
  <c r="G47" i="2"/>
  <c r="L8" i="2" l="1"/>
  <c r="L112" i="2"/>
  <c r="L110" i="2"/>
  <c r="L111" i="2"/>
  <c r="L113" i="2"/>
  <c r="G48" i="2"/>
  <c r="K47" i="2"/>
  <c r="M47" i="2" s="1"/>
  <c r="L9" i="2" l="1"/>
  <c r="L118" i="2"/>
  <c r="L117" i="2"/>
  <c r="L116" i="2"/>
  <c r="L115" i="2"/>
  <c r="L114" i="2"/>
  <c r="K48" i="2"/>
  <c r="M48" i="2" s="1"/>
  <c r="G49" i="2"/>
  <c r="L10" i="2" l="1"/>
  <c r="L123" i="2"/>
  <c r="L122" i="2"/>
  <c r="L121" i="2"/>
  <c r="L120" i="2"/>
  <c r="L119" i="2"/>
  <c r="G50" i="2"/>
  <c r="K49" i="2"/>
  <c r="M49" i="2" s="1"/>
  <c r="L11" i="2" l="1"/>
  <c r="L124" i="2"/>
  <c r="L127" i="2"/>
  <c r="L126" i="2"/>
  <c r="L125" i="2"/>
  <c r="K50" i="2"/>
  <c r="M50" i="2" s="1"/>
  <c r="G51" i="2"/>
  <c r="L12" i="2" l="1"/>
  <c r="L130" i="2"/>
  <c r="L132" i="2"/>
  <c r="L131" i="2"/>
  <c r="L129" i="2"/>
  <c r="L128" i="2"/>
  <c r="G52" i="2"/>
  <c r="K51" i="2"/>
  <c r="M51" i="2" s="1"/>
  <c r="L13" i="2" l="1"/>
  <c r="L136" i="2"/>
  <c r="L135" i="2"/>
  <c r="L134" i="2"/>
  <c r="L133" i="2"/>
  <c r="L137" i="2"/>
  <c r="K52" i="2"/>
  <c r="M52" i="2" s="1"/>
  <c r="G53" i="2"/>
  <c r="L14" i="2" l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141" i="2"/>
  <c r="L140" i="2"/>
  <c r="L139" i="2"/>
  <c r="L138" i="2"/>
  <c r="G54" i="2"/>
  <c r="K53" i="2"/>
  <c r="M53" i="2" s="1"/>
  <c r="L29" i="2" l="1"/>
  <c r="L30" i="2" s="1"/>
  <c r="L208" i="2"/>
  <c r="L207" i="2"/>
  <c r="L206" i="2"/>
  <c r="L145" i="2"/>
  <c r="L161" i="2"/>
  <c r="L165" i="2"/>
  <c r="L163" i="2"/>
  <c r="L167" i="2"/>
  <c r="L143" i="2"/>
  <c r="L147" i="2"/>
  <c r="L149" i="2"/>
  <c r="L151" i="2"/>
  <c r="L153" i="2"/>
  <c r="L155" i="2"/>
  <c r="L157" i="2"/>
  <c r="L159" i="2"/>
  <c r="L171" i="2"/>
  <c r="L173" i="2"/>
  <c r="L175" i="2"/>
  <c r="L177" i="2"/>
  <c r="L179" i="2"/>
  <c r="L181" i="2"/>
  <c r="L183" i="2"/>
  <c r="L191" i="2"/>
  <c r="L193" i="2"/>
  <c r="L195" i="2"/>
  <c r="L185" i="2"/>
  <c r="L199" i="2"/>
  <c r="L205" i="2"/>
  <c r="L142" i="2"/>
  <c r="L144" i="2"/>
  <c r="L146" i="2"/>
  <c r="L148" i="2"/>
  <c r="L169" i="2"/>
  <c r="L197" i="2"/>
  <c r="L203" i="2"/>
  <c r="L150" i="2"/>
  <c r="L152" i="2"/>
  <c r="L154" i="2"/>
  <c r="L156" i="2"/>
  <c r="L158" i="2"/>
  <c r="L160" i="2"/>
  <c r="L189" i="2"/>
  <c r="L201" i="2"/>
  <c r="L162" i="2"/>
  <c r="L164" i="2"/>
  <c r="L166" i="2"/>
  <c r="L168" i="2"/>
  <c r="L170" i="2"/>
  <c r="L172" i="2"/>
  <c r="L187" i="2"/>
  <c r="L174" i="2"/>
  <c r="L176" i="2"/>
  <c r="L178" i="2"/>
  <c r="L180" i="2"/>
  <c r="L182" i="2"/>
  <c r="L184" i="2"/>
  <c r="L188" i="2"/>
  <c r="L192" i="2"/>
  <c r="L196" i="2"/>
  <c r="L186" i="2"/>
  <c r="L190" i="2"/>
  <c r="L194" i="2"/>
  <c r="L198" i="2"/>
  <c r="L200" i="2"/>
  <c r="L202" i="2"/>
  <c r="L204" i="2"/>
  <c r="K54" i="2"/>
  <c r="M54" i="2" s="1"/>
  <c r="G55" i="2"/>
  <c r="G56" i="2" l="1"/>
  <c r="K55" i="2"/>
  <c r="M55" i="2" s="1"/>
  <c r="K56" i="2" l="1"/>
  <c r="M56" i="2" s="1"/>
  <c r="G57" i="2"/>
  <c r="G58" i="2" l="1"/>
  <c r="K57" i="2"/>
  <c r="M57" i="2" s="1"/>
  <c r="K58" i="2" l="1"/>
  <c r="M58" i="2" s="1"/>
  <c r="G59" i="2"/>
  <c r="G60" i="2" l="1"/>
  <c r="K59" i="2"/>
  <c r="M59" i="2" s="1"/>
  <c r="K60" i="2" l="1"/>
  <c r="M60" i="2" s="1"/>
  <c r="G61" i="2"/>
  <c r="G62" i="2" l="1"/>
  <c r="K61" i="2"/>
  <c r="M61" i="2" s="1"/>
  <c r="K62" i="2" l="1"/>
  <c r="M62" i="2" s="1"/>
  <c r="G63" i="2"/>
  <c r="G64" i="2" l="1"/>
  <c r="K63" i="2"/>
  <c r="M63" i="2" s="1"/>
  <c r="K64" i="2" l="1"/>
  <c r="M64" i="2" s="1"/>
  <c r="G65" i="2"/>
  <c r="G66" i="2" l="1"/>
  <c r="K65" i="2"/>
  <c r="M65" i="2" s="1"/>
  <c r="K66" i="2" l="1"/>
  <c r="M66" i="2" s="1"/>
  <c r="G67" i="2"/>
  <c r="G68" i="2" l="1"/>
  <c r="K67" i="2"/>
  <c r="M67" i="2" s="1"/>
  <c r="K68" i="2" l="1"/>
  <c r="M68" i="2" s="1"/>
  <c r="G69" i="2"/>
  <c r="G70" i="2" l="1"/>
  <c r="K69" i="2"/>
  <c r="M69" i="2" s="1"/>
  <c r="K70" i="2" l="1"/>
  <c r="M70" i="2" s="1"/>
  <c r="G71" i="2"/>
  <c r="G72" i="2" l="1"/>
  <c r="K71" i="2"/>
  <c r="M71" i="2" s="1"/>
  <c r="K72" i="2" l="1"/>
  <c r="M72" i="2" s="1"/>
  <c r="G73" i="2"/>
  <c r="G74" i="2" l="1"/>
  <c r="K73" i="2"/>
  <c r="M73" i="2" s="1"/>
  <c r="K74" i="2" l="1"/>
  <c r="M74" i="2" s="1"/>
  <c r="G75" i="2"/>
  <c r="G76" i="2" l="1"/>
  <c r="K75" i="2"/>
  <c r="M75" i="2" s="1"/>
  <c r="K76" i="2" l="1"/>
  <c r="M76" i="2" s="1"/>
  <c r="G77" i="2"/>
  <c r="G78" i="2" l="1"/>
  <c r="K77" i="2"/>
  <c r="M77" i="2" s="1"/>
  <c r="K78" i="2" l="1"/>
  <c r="M78" i="2" s="1"/>
  <c r="G79" i="2"/>
  <c r="G80" i="2" l="1"/>
  <c r="K79" i="2"/>
  <c r="M79" i="2" s="1"/>
  <c r="K80" i="2" l="1"/>
  <c r="M80" i="2" s="1"/>
  <c r="G81" i="2"/>
  <c r="G82" i="2" l="1"/>
  <c r="K81" i="2"/>
  <c r="M81" i="2" s="1"/>
  <c r="K82" i="2" l="1"/>
  <c r="M82" i="2" s="1"/>
  <c r="G83" i="2"/>
  <c r="G84" i="2" l="1"/>
  <c r="K83" i="2"/>
  <c r="M83" i="2" s="1"/>
  <c r="K84" i="2" l="1"/>
  <c r="M84" i="2" s="1"/>
  <c r="G85" i="2"/>
  <c r="G86" i="2" l="1"/>
  <c r="K85" i="2"/>
  <c r="M85" i="2" s="1"/>
  <c r="K86" i="2" l="1"/>
  <c r="M86" i="2" s="1"/>
  <c r="G87" i="2"/>
  <c r="G88" i="2" l="1"/>
  <c r="K87" i="2"/>
  <c r="M87" i="2" s="1"/>
  <c r="K88" i="2" l="1"/>
  <c r="M88" i="2" s="1"/>
  <c r="G89" i="2"/>
  <c r="G90" i="2" l="1"/>
  <c r="K89" i="2"/>
  <c r="M89" i="2" s="1"/>
  <c r="K90" i="2" l="1"/>
  <c r="M90" i="2" s="1"/>
  <c r="G91" i="2"/>
  <c r="G92" i="2" l="1"/>
  <c r="K91" i="2"/>
  <c r="M91" i="2" s="1"/>
  <c r="K92" i="2" l="1"/>
  <c r="M92" i="2" s="1"/>
  <c r="G93" i="2"/>
  <c r="G94" i="2" l="1"/>
  <c r="K93" i="2"/>
  <c r="M93" i="2" s="1"/>
  <c r="K94" i="2" l="1"/>
  <c r="M94" i="2" s="1"/>
  <c r="G95" i="2"/>
  <c r="G96" i="2" l="1"/>
  <c r="K95" i="2"/>
  <c r="M95" i="2" s="1"/>
  <c r="K96" i="2" l="1"/>
  <c r="M96" i="2" s="1"/>
  <c r="G97" i="2"/>
  <c r="G98" i="2" l="1"/>
  <c r="K97" i="2"/>
  <c r="M97" i="2" s="1"/>
  <c r="K98" i="2" l="1"/>
  <c r="M98" i="2" s="1"/>
  <c r="G99" i="2"/>
  <c r="G100" i="2" l="1"/>
  <c r="K99" i="2"/>
  <c r="M99" i="2" s="1"/>
  <c r="K100" i="2" l="1"/>
  <c r="M100" i="2" s="1"/>
  <c r="G101" i="2"/>
  <c r="G102" i="2" l="1"/>
  <c r="K101" i="2"/>
  <c r="M101" i="2" s="1"/>
  <c r="K102" i="2" l="1"/>
  <c r="M102" i="2" s="1"/>
  <c r="G103" i="2"/>
  <c r="G104" i="2" l="1"/>
  <c r="K103" i="2"/>
  <c r="M103" i="2" s="1"/>
  <c r="K104" i="2" l="1"/>
  <c r="M104" i="2" s="1"/>
  <c r="G105" i="2"/>
  <c r="K105" i="2" l="1"/>
  <c r="M105" i="2" s="1"/>
  <c r="G106" i="2"/>
  <c r="G107" i="2" l="1"/>
  <c r="K106" i="2"/>
  <c r="M106" i="2" s="1"/>
  <c r="K107" i="2" l="1"/>
  <c r="M107" i="2" s="1"/>
  <c r="G108" i="2"/>
  <c r="K108" i="2" l="1"/>
  <c r="M108" i="2" s="1"/>
  <c r="G109" i="2"/>
  <c r="K109" i="2" l="1"/>
  <c r="M109" i="2" s="1"/>
  <c r="G110" i="2"/>
  <c r="G111" i="2" l="1"/>
  <c r="K110" i="2"/>
  <c r="M110" i="2" s="1"/>
  <c r="K111" i="2" l="1"/>
  <c r="M111" i="2" s="1"/>
  <c r="G112" i="2"/>
  <c r="K112" i="2" l="1"/>
  <c r="M112" i="2" s="1"/>
  <c r="G113" i="2"/>
  <c r="K113" i="2" l="1"/>
  <c r="M113" i="2" s="1"/>
  <c r="G114" i="2"/>
  <c r="G115" i="2" l="1"/>
  <c r="K114" i="2"/>
  <c r="M114" i="2" s="1"/>
  <c r="K115" i="2" l="1"/>
  <c r="M115" i="2" s="1"/>
  <c r="G116" i="2"/>
  <c r="K116" i="2" l="1"/>
  <c r="M116" i="2" s="1"/>
  <c r="G117" i="2"/>
  <c r="K117" i="2" l="1"/>
  <c r="M117" i="2" s="1"/>
  <c r="G118" i="2"/>
  <c r="G119" i="2" l="1"/>
  <c r="K118" i="2"/>
  <c r="M118" i="2" s="1"/>
  <c r="K119" i="2" l="1"/>
  <c r="M119" i="2" s="1"/>
  <c r="G120" i="2"/>
  <c r="G121" i="2" l="1"/>
  <c r="K120" i="2"/>
  <c r="M120" i="2" s="1"/>
  <c r="K121" i="2" l="1"/>
  <c r="M121" i="2" s="1"/>
  <c r="G122" i="2"/>
  <c r="G123" i="2" l="1"/>
  <c r="K122" i="2"/>
  <c r="M122" i="2" s="1"/>
  <c r="K123" i="2" l="1"/>
  <c r="M123" i="2" s="1"/>
  <c r="G124" i="2"/>
  <c r="G125" i="2" l="1"/>
  <c r="K124" i="2"/>
  <c r="M124" i="2" s="1"/>
  <c r="K125" i="2" l="1"/>
  <c r="M125" i="2" s="1"/>
  <c r="G126" i="2"/>
  <c r="G127" i="2" l="1"/>
  <c r="K126" i="2"/>
  <c r="M126" i="2" s="1"/>
  <c r="K127" i="2" l="1"/>
  <c r="M127" i="2" s="1"/>
  <c r="G128" i="2"/>
  <c r="G129" i="2" l="1"/>
  <c r="K128" i="2"/>
  <c r="M128" i="2" s="1"/>
  <c r="K129" i="2" l="1"/>
  <c r="M129" i="2" s="1"/>
  <c r="G130" i="2"/>
  <c r="G131" i="2" l="1"/>
  <c r="K130" i="2"/>
  <c r="M130" i="2" s="1"/>
  <c r="K131" i="2" l="1"/>
  <c r="M131" i="2" s="1"/>
  <c r="G132" i="2"/>
  <c r="K132" i="2" l="1"/>
  <c r="M132" i="2" s="1"/>
  <c r="G133" i="2"/>
  <c r="K133" i="2" l="1"/>
  <c r="M133" i="2" s="1"/>
  <c r="G134" i="2"/>
  <c r="G135" i="2" l="1"/>
  <c r="K134" i="2"/>
  <c r="M134" i="2" s="1"/>
  <c r="K135" i="2" l="1"/>
  <c r="M135" i="2" s="1"/>
  <c r="G136" i="2"/>
  <c r="K136" i="2" l="1"/>
  <c r="M136" i="2" s="1"/>
  <c r="G137" i="2"/>
  <c r="K137" i="2" l="1"/>
  <c r="M137" i="2" s="1"/>
  <c r="G138" i="2"/>
  <c r="G139" i="2" l="1"/>
  <c r="K138" i="2"/>
  <c r="M138" i="2" s="1"/>
  <c r="K139" i="2" l="1"/>
  <c r="M139" i="2" s="1"/>
  <c r="G140" i="2"/>
  <c r="K140" i="2" l="1"/>
  <c r="M140" i="2" s="1"/>
  <c r="G141" i="2"/>
  <c r="K141" i="2" l="1"/>
  <c r="M141" i="2" s="1"/>
  <c r="G142" i="2"/>
  <c r="G143" i="2" l="1"/>
  <c r="K142" i="2"/>
  <c r="M142" i="2" s="1"/>
  <c r="K143" i="2" l="1"/>
  <c r="M143" i="2" s="1"/>
  <c r="G144" i="2"/>
  <c r="K144" i="2" l="1"/>
  <c r="M144" i="2" s="1"/>
  <c r="G145" i="2"/>
  <c r="K145" i="2" l="1"/>
  <c r="M145" i="2" s="1"/>
  <c r="G146" i="2"/>
  <c r="G147" i="2" l="1"/>
  <c r="K146" i="2"/>
  <c r="M146" i="2" s="1"/>
  <c r="K147" i="2" l="1"/>
  <c r="M147" i="2" s="1"/>
  <c r="G148" i="2"/>
  <c r="K148" i="2" l="1"/>
  <c r="M148" i="2" s="1"/>
  <c r="G149" i="2"/>
  <c r="K149" i="2" l="1"/>
  <c r="M149" i="2" s="1"/>
  <c r="G150" i="2"/>
  <c r="G151" i="2" l="1"/>
  <c r="K150" i="2"/>
  <c r="M150" i="2" s="1"/>
  <c r="K151" i="2" l="1"/>
  <c r="M151" i="2" s="1"/>
  <c r="G152" i="2"/>
  <c r="K152" i="2" l="1"/>
  <c r="M152" i="2" s="1"/>
  <c r="G153" i="2"/>
  <c r="G154" i="2" l="1"/>
  <c r="K153" i="2"/>
  <c r="M153" i="2" s="1"/>
  <c r="K154" i="2" l="1"/>
  <c r="M154" i="2" s="1"/>
  <c r="G155" i="2"/>
  <c r="G156" i="2" l="1"/>
  <c r="K155" i="2"/>
  <c r="M155" i="2" s="1"/>
  <c r="K156" i="2" l="1"/>
  <c r="M156" i="2" s="1"/>
  <c r="G157" i="2"/>
  <c r="G158" i="2" l="1"/>
  <c r="K157" i="2"/>
  <c r="M157" i="2" s="1"/>
  <c r="K158" i="2" l="1"/>
  <c r="M158" i="2" s="1"/>
  <c r="G159" i="2"/>
  <c r="G160" i="2" l="1"/>
  <c r="K159" i="2"/>
  <c r="M159" i="2" s="1"/>
  <c r="K160" i="2" l="1"/>
  <c r="M160" i="2" s="1"/>
  <c r="G161" i="2"/>
  <c r="G162" i="2" l="1"/>
  <c r="K161" i="2"/>
  <c r="M161" i="2" s="1"/>
  <c r="K162" i="2" l="1"/>
  <c r="M162" i="2" s="1"/>
  <c r="G163" i="2"/>
  <c r="K163" i="2" l="1"/>
  <c r="M163" i="2" s="1"/>
  <c r="G164" i="2"/>
  <c r="K164" i="2" l="1"/>
  <c r="M164" i="2" s="1"/>
  <c r="G165" i="2"/>
  <c r="G166" i="2" l="1"/>
  <c r="K165" i="2"/>
  <c r="M165" i="2" s="1"/>
  <c r="K166" i="2" l="1"/>
  <c r="M166" i="2" s="1"/>
  <c r="G167" i="2"/>
  <c r="K167" i="2" l="1"/>
  <c r="M167" i="2" s="1"/>
  <c r="G168" i="2"/>
  <c r="K168" i="2" l="1"/>
  <c r="M168" i="2" s="1"/>
  <c r="G169" i="2"/>
  <c r="G170" i="2" l="1"/>
  <c r="K169" i="2"/>
  <c r="M169" i="2" s="1"/>
  <c r="K170" i="2" l="1"/>
  <c r="M170" i="2" s="1"/>
  <c r="G171" i="2"/>
  <c r="K171" i="2" l="1"/>
  <c r="M171" i="2" s="1"/>
  <c r="G172" i="2"/>
  <c r="K172" i="2" l="1"/>
  <c r="M172" i="2" s="1"/>
  <c r="G173" i="2"/>
  <c r="G174" i="2" l="1"/>
  <c r="K173" i="2"/>
  <c r="M173" i="2" s="1"/>
  <c r="K174" i="2" l="1"/>
  <c r="M174" i="2" s="1"/>
  <c r="G175" i="2"/>
  <c r="K175" i="2" l="1"/>
  <c r="M175" i="2" s="1"/>
  <c r="G176" i="2"/>
  <c r="K176" i="2" l="1"/>
  <c r="M176" i="2" s="1"/>
  <c r="G177" i="2"/>
  <c r="G178" i="2" l="1"/>
  <c r="K177" i="2"/>
  <c r="M177" i="2" s="1"/>
  <c r="K178" i="2" l="1"/>
  <c r="M178" i="2" s="1"/>
  <c r="G179" i="2"/>
  <c r="K179" i="2" l="1"/>
  <c r="M179" i="2" s="1"/>
  <c r="G180" i="2"/>
  <c r="K180" i="2" l="1"/>
  <c r="M180" i="2" s="1"/>
  <c r="G181" i="2"/>
  <c r="G182" i="2" l="1"/>
  <c r="K181" i="2"/>
  <c r="M181" i="2" s="1"/>
  <c r="K182" i="2" l="1"/>
  <c r="M182" i="2" s="1"/>
  <c r="G183" i="2"/>
  <c r="K183" i="2" l="1"/>
  <c r="M183" i="2" s="1"/>
  <c r="G184" i="2"/>
  <c r="K184" i="2" l="1"/>
  <c r="M184" i="2" s="1"/>
  <c r="G185" i="2"/>
  <c r="G186" i="2" l="1"/>
  <c r="K185" i="2"/>
  <c r="M185" i="2" s="1"/>
  <c r="K186" i="2" l="1"/>
  <c r="M186" i="2" s="1"/>
  <c r="G187" i="2"/>
  <c r="K187" i="2" l="1"/>
  <c r="M187" i="2" s="1"/>
  <c r="G188" i="2"/>
  <c r="K188" i="2" l="1"/>
  <c r="M188" i="2" s="1"/>
  <c r="G189" i="2"/>
  <c r="G190" i="2" l="1"/>
  <c r="K189" i="2"/>
  <c r="M189" i="2" s="1"/>
  <c r="K190" i="2" l="1"/>
  <c r="M190" i="2" s="1"/>
  <c r="G191" i="2"/>
  <c r="K191" i="2" l="1"/>
  <c r="M191" i="2" s="1"/>
  <c r="G192" i="2"/>
  <c r="K192" i="2" l="1"/>
  <c r="M192" i="2" s="1"/>
  <c r="G193" i="2"/>
  <c r="G194" i="2" l="1"/>
  <c r="K193" i="2"/>
  <c r="M193" i="2" s="1"/>
  <c r="K194" i="2" l="1"/>
  <c r="M194" i="2" s="1"/>
  <c r="G195" i="2"/>
  <c r="K195" i="2" l="1"/>
  <c r="M195" i="2" s="1"/>
  <c r="G196" i="2"/>
  <c r="K196" i="2" l="1"/>
  <c r="M196" i="2" s="1"/>
  <c r="G197" i="2"/>
  <c r="G198" i="2" l="1"/>
  <c r="K197" i="2"/>
  <c r="M197" i="2" s="1"/>
  <c r="K198" i="2" l="1"/>
  <c r="M198" i="2" s="1"/>
  <c r="G199" i="2"/>
  <c r="K199" i="2" l="1"/>
  <c r="M199" i="2" s="1"/>
  <c r="G200" i="2"/>
  <c r="K200" i="2" l="1"/>
  <c r="M200" i="2" s="1"/>
  <c r="G201" i="2"/>
  <c r="G202" i="2" l="1"/>
  <c r="K201" i="2"/>
  <c r="M201" i="2" s="1"/>
  <c r="K202" i="2" l="1"/>
  <c r="M202" i="2" s="1"/>
  <c r="G203" i="2"/>
  <c r="K203" i="2" l="1"/>
  <c r="M203" i="2" s="1"/>
  <c r="G204" i="2"/>
  <c r="K204" i="2" l="1"/>
  <c r="M204" i="2" s="1"/>
  <c r="G205" i="2"/>
  <c r="G206" i="2" s="1"/>
  <c r="K206" i="2" l="1"/>
  <c r="M206" i="2" s="1"/>
  <c r="G207" i="2"/>
  <c r="K205" i="2"/>
  <c r="M205" i="2" s="1"/>
  <c r="G208" i="2" l="1"/>
  <c r="K208" i="2" s="1"/>
  <c r="M208" i="2" s="1"/>
  <c r="K207" i="2"/>
  <c r="M207" i="2" s="1"/>
</calcChain>
</file>

<file path=xl/sharedStrings.xml><?xml version="1.0" encoding="utf-8"?>
<sst xmlns="http://schemas.openxmlformats.org/spreadsheetml/2006/main" count="64" uniqueCount="51">
  <si>
    <t xml:space="preserve">Datetime </t>
  </si>
  <si>
    <t xml:space="preserve">Price Evolution Axiany </t>
  </si>
  <si>
    <t>Brix 10 [€/kg]</t>
  </si>
  <si>
    <t>Brix 6 [€/kg]</t>
  </si>
  <si>
    <t xml:space="preserve">[°Bx] </t>
  </si>
  <si>
    <t>[€/kg]</t>
  </si>
  <si>
    <t xml:space="preserve">Prod. class A  </t>
  </si>
  <si>
    <t>Harvest</t>
  </si>
  <si>
    <t>Laboratory Analysis</t>
  </si>
  <si>
    <t>Date</t>
  </si>
  <si>
    <t xml:space="preserve">Prod. Class B </t>
  </si>
  <si>
    <t>Price measured Brix Class B</t>
  </si>
  <si>
    <t>Price measured Brix Class A</t>
  </si>
  <si>
    <t>Income</t>
  </si>
  <si>
    <t>[€/m²]</t>
  </si>
  <si>
    <t>[kg/m²]</t>
  </si>
  <si>
    <t>Cumulative</t>
  </si>
  <si>
    <t>Production A</t>
  </si>
  <si>
    <t>Production total (A+B)</t>
  </si>
  <si>
    <t>Prices</t>
  </si>
  <si>
    <t xml:space="preserve">Brix 6  </t>
  </si>
  <si>
    <t xml:space="preserve">Brix 10 </t>
  </si>
  <si>
    <t>Brix</t>
  </si>
  <si>
    <t xml:space="preserve"> Brix </t>
  </si>
  <si>
    <t>Reference</t>
  </si>
  <si>
    <t>Cost components</t>
  </si>
  <si>
    <t>Labour costs:</t>
  </si>
  <si>
    <t>euro per stem/m²  per day (the Hackathon document says 0.005, but a second inventory among growers tells 0.0085 is better)</t>
  </si>
  <si>
    <t>Electricity:</t>
  </si>
  <si>
    <t>euro per kWh during peak-hours (07:00 - 23:00)    and</t>
  </si>
  <si>
    <t>euro per kWh during off-peak hours</t>
  </si>
  <si>
    <t>Heat:</t>
  </si>
  <si>
    <t>euro per MJ. The Hackathon document says 0.03 euro per kWh and 0.03/3.6 = 0.0083 euro per MJ</t>
  </si>
  <si>
    <t>CO2:</t>
  </si>
  <si>
    <t>euro per kg for the first 12 kg/m² and 0.2 euro per kg for the following kg's (but you won't use that much)</t>
  </si>
  <si>
    <t>Heat</t>
  </si>
  <si>
    <t>ElecHigh</t>
  </si>
  <si>
    <t>ElecLow</t>
  </si>
  <si>
    <t>CO2</t>
  </si>
  <si>
    <t>MJ/day</t>
  </si>
  <si>
    <t>kWh/day</t>
  </si>
  <si>
    <t>kg/day</t>
  </si>
  <si>
    <t>Stems</t>
  </si>
  <si>
    <t>Labour</t>
  </si>
  <si>
    <t>Electricity</t>
  </si>
  <si>
    <t>Total</t>
  </si>
  <si>
    <t>Profit</t>
  </si>
  <si>
    <t>Plantcosts:</t>
  </si>
  <si>
    <t>euro per plant</t>
  </si>
  <si>
    <t>Plant</t>
  </si>
  <si>
    <t>You planted with a density of 1.95 plants per m2 so this makes 4.29 euro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</si>
</sst>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[$-413]d/mmm;@"/>
    <numFmt numFmtId="178" formatCode="0.0000"/>
    <numFmt numFmtId="179" formatCode="0.000"/>
  </numFmts>
  <fonts count="8" x14ac:knownFonts="1">
    <font>
      <sz val="11"/>
      <color theme="1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3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i/>
      <sz val="14"/>
      <color theme="0" tint="-0.499984740745262"/>
      <name val="等线"/>
      <family val="2"/>
      <scheme val="minor"/>
    </font>
    <font>
      <sz val="11"/>
      <color theme="2" tint="-0.749992370372631"/>
      <name val="等线"/>
      <family val="2"/>
      <scheme val="minor"/>
    </font>
    <font>
      <sz val="11"/>
      <color theme="0" tint="-0.34998626667073579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8ED0B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/>
      <top style="thin">
        <color theme="2" tint="-9.9978637043366805E-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0" tint="-0.249977111117893"/>
      </right>
      <top style="thin">
        <color theme="2" tint="-9.9978637043366805E-2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0">
    <xf numFmtId="0" fontId="0" fillId="0" borderId="0" xfId="0"/>
    <xf numFmtId="14" fontId="0" fillId="0" borderId="0" xfId="0" applyNumberFormat="1"/>
    <xf numFmtId="0" fontId="1" fillId="0" borderId="0" xfId="1" applyAlignment="1">
      <alignment horizontal="center" vertical="center"/>
    </xf>
    <xf numFmtId="2" fontId="0" fillId="0" borderId="0" xfId="0" applyNumberFormat="1"/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2" borderId="2" xfId="3" applyBorder="1" applyAlignment="1">
      <alignment horizontal="center" vertical="center" wrapText="1"/>
    </xf>
    <xf numFmtId="0" fontId="3" fillId="2" borderId="5" xfId="3" applyBorder="1" applyAlignment="1">
      <alignment horizontal="center" vertical="center" wrapText="1"/>
    </xf>
    <xf numFmtId="0" fontId="4" fillId="0" borderId="0" xfId="0" quotePrefix="1" applyFont="1"/>
    <xf numFmtId="177" fontId="0" fillId="0" borderId="0" xfId="0" applyNumberFormat="1" applyFont="1"/>
    <xf numFmtId="176" fontId="0" fillId="0" borderId="0" xfId="0" applyNumberFormat="1"/>
    <xf numFmtId="176" fontId="3" fillId="2" borderId="2" xfId="3" applyNumberFormat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6" fontId="5" fillId="4" borderId="4" xfId="2" applyNumberFormat="1" applyFont="1" applyFill="1" applyBorder="1" applyAlignment="1">
      <alignment horizontal="center" vertical="center" wrapText="1"/>
    </xf>
    <xf numFmtId="176" fontId="5" fillId="5" borderId="6" xfId="2" applyNumberFormat="1" applyFont="1" applyFill="1" applyBorder="1" applyAlignment="1">
      <alignment horizontal="center" vertical="center" wrapText="1"/>
    </xf>
    <xf numFmtId="2" fontId="5" fillId="3" borderId="4" xfId="2" applyNumberFormat="1" applyFont="1" applyFill="1" applyBorder="1" applyAlignment="1">
      <alignment horizontal="center" vertical="center" wrapText="1"/>
    </xf>
    <xf numFmtId="2" fontId="3" fillId="2" borderId="2" xfId="3" applyNumberFormat="1" applyBorder="1" applyAlignment="1">
      <alignment horizontal="center" vertical="center" wrapText="1"/>
    </xf>
    <xf numFmtId="2" fontId="5" fillId="3" borderId="6" xfId="2" applyNumberFormat="1" applyFont="1" applyFill="1" applyBorder="1" applyAlignment="1">
      <alignment horizontal="center" vertical="center" wrapText="1"/>
    </xf>
    <xf numFmtId="0" fontId="1" fillId="0" borderId="7" xfId="1" applyBorder="1"/>
    <xf numFmtId="2" fontId="0" fillId="0" borderId="8" xfId="0" applyNumberFormat="1" applyBorder="1"/>
    <xf numFmtId="176" fontId="0" fillId="0" borderId="8" xfId="0" applyNumberFormat="1" applyBorder="1"/>
    <xf numFmtId="0" fontId="0" fillId="0" borderId="8" xfId="0" applyBorder="1"/>
    <xf numFmtId="0" fontId="5" fillId="3" borderId="13" xfId="2" applyFont="1" applyFill="1" applyBorder="1" applyAlignment="1">
      <alignment horizontal="center" vertical="center" wrapText="1"/>
    </xf>
    <xf numFmtId="176" fontId="5" fillId="3" borderId="14" xfId="2" applyNumberFormat="1" applyFont="1" applyFill="1" applyBorder="1" applyAlignment="1">
      <alignment horizontal="center" vertical="center" wrapText="1"/>
    </xf>
    <xf numFmtId="0" fontId="3" fillId="2" borderId="15" xfId="3" applyBorder="1" applyAlignment="1">
      <alignment horizontal="center" vertical="center" wrapText="1"/>
    </xf>
    <xf numFmtId="0" fontId="3" fillId="2" borderId="16" xfId="3" applyBorder="1" applyAlignment="1">
      <alignment horizontal="center" vertical="center" wrapText="1"/>
    </xf>
    <xf numFmtId="177" fontId="0" fillId="0" borderId="17" xfId="0" applyNumberFormat="1" applyFont="1" applyBorder="1"/>
    <xf numFmtId="2" fontId="0" fillId="0" borderId="0" xfId="0" applyNumberFormat="1" applyFont="1" applyBorder="1"/>
    <xf numFmtId="176" fontId="0" fillId="0" borderId="0" xfId="0" applyNumberFormat="1" applyFont="1" applyBorder="1"/>
    <xf numFmtId="2" fontId="6" fillId="0" borderId="0" xfId="0" applyNumberFormat="1" applyFont="1" applyBorder="1"/>
    <xf numFmtId="176" fontId="0" fillId="0" borderId="18" xfId="0" applyNumberFormat="1" applyFont="1" applyBorder="1"/>
    <xf numFmtId="2" fontId="0" fillId="0" borderId="0" xfId="0" applyNumberFormat="1" applyBorder="1"/>
    <xf numFmtId="176" fontId="0" fillId="0" borderId="0" xfId="0" applyNumberFormat="1" applyBorder="1"/>
    <xf numFmtId="177" fontId="0" fillId="0" borderId="19" xfId="0" applyNumberFormat="1" applyFont="1" applyBorder="1"/>
    <xf numFmtId="2" fontId="0" fillId="0" borderId="20" xfId="0" applyNumberFormat="1" applyBorder="1"/>
    <xf numFmtId="176" fontId="0" fillId="0" borderId="20" xfId="0" applyNumberFormat="1" applyBorder="1"/>
    <xf numFmtId="176" fontId="0" fillId="0" borderId="20" xfId="0" applyNumberFormat="1" applyFont="1" applyBorder="1"/>
    <xf numFmtId="2" fontId="6" fillId="0" borderId="20" xfId="0" applyNumberFormat="1" applyFont="1" applyBorder="1"/>
    <xf numFmtId="2" fontId="0" fillId="0" borderId="20" xfId="0" applyNumberFormat="1" applyFont="1" applyBorder="1"/>
    <xf numFmtId="176" fontId="0" fillId="0" borderId="21" xfId="0" applyNumberFormat="1" applyFont="1" applyBorder="1"/>
    <xf numFmtId="2" fontId="0" fillId="0" borderId="0" xfId="0" applyNumberFormat="1" applyAlignment="1">
      <alignment horizontal="right"/>
    </xf>
    <xf numFmtId="178" fontId="0" fillId="0" borderId="0" xfId="0" applyNumberFormat="1"/>
    <xf numFmtId="179" fontId="0" fillId="0" borderId="0" xfId="0" applyNumberFormat="1"/>
    <xf numFmtId="0" fontId="0" fillId="5" borderId="9" xfId="0" applyFill="1" applyBorder="1" applyAlignment="1">
      <alignment horizontal="center"/>
    </xf>
    <xf numFmtId="176" fontId="5" fillId="3" borderId="10" xfId="2" applyNumberFormat="1" applyFont="1" applyFill="1" applyBorder="1" applyAlignment="1">
      <alignment horizontal="center" vertical="center" wrapText="1"/>
    </xf>
    <xf numFmtId="176" fontId="5" fillId="3" borderId="11" xfId="2" applyNumberFormat="1" applyFont="1" applyFill="1" applyBorder="1" applyAlignment="1">
      <alignment horizontal="center" vertical="center" wrapText="1"/>
    </xf>
    <xf numFmtId="176" fontId="5" fillId="3" borderId="12" xfId="2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0" fillId="0" borderId="0" xfId="0" applyAlignment="1">
      <alignment vertical="center"/>
    </xf>
  </cellXfs>
  <cellStyles count="4">
    <cellStyle name="标题 4" xfId="2" builtinId="19"/>
    <cellStyle name="常规" xfId="0" builtinId="0"/>
    <cellStyle name="解释性文本" xfId="1" builtinId="53"/>
    <cellStyle name="输出" xfId="3" builtinId="21"/>
  </cellStyles>
  <dxfs count="0"/>
  <tableStyles count="0" defaultTableStyle="TableStyleMedium2" defaultPivotStyle="PivotStyleLight16"/>
  <colors>
    <mruColors>
      <color rgb="FFEE7878"/>
      <color rgb="FFEC7AB6"/>
      <color rgb="FFF3D173"/>
      <color rgb="FF4CD4E6"/>
      <color rgb="FF41C7F1"/>
      <color rgb="FF3399FF"/>
      <color rgb="FF6D98F9"/>
      <color rgb="FF6D8EF9"/>
      <color rgb="FF8ED0B2"/>
      <color rgb="FF71F5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A Total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54008590260293"/>
          <c:y val="0.25294776799975011"/>
          <c:w val="0.85316974759831632"/>
          <c:h val="0.47072738650551565"/>
        </c:manualLayout>
      </c:layout>
      <c:scatterChart>
        <c:scatterStyle val="lineMarker"/>
        <c:varyColors val="0"/>
        <c:ser>
          <c:idx val="0"/>
          <c:order val="0"/>
          <c:tx>
            <c:v>Cumulative Harvest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'303'!$A$5:$A$28</c:f>
              <c:numCache>
                <c:formatCode>[$-413]d/mmm;@</c:formatCode>
                <c:ptCount val="24"/>
                <c:pt idx="0">
                  <c:v>43875.041666666628</c:v>
                </c:pt>
                <c:pt idx="1">
                  <c:v>43880.041666666628</c:v>
                </c:pt>
                <c:pt idx="2">
                  <c:v>43885.041666666628</c:v>
                </c:pt>
                <c:pt idx="3">
                  <c:v>43889.041666666628</c:v>
                </c:pt>
                <c:pt idx="4">
                  <c:v>43894.041666666628</c:v>
                </c:pt>
                <c:pt idx="5">
                  <c:v>43899.041666666628</c:v>
                </c:pt>
                <c:pt idx="6">
                  <c:v>43903.041666666628</c:v>
                </c:pt>
                <c:pt idx="7">
                  <c:v>43908.041666666628</c:v>
                </c:pt>
                <c:pt idx="8">
                  <c:v>43913.041666666628</c:v>
                </c:pt>
                <c:pt idx="9">
                  <c:v>43917.041666666628</c:v>
                </c:pt>
                <c:pt idx="10">
                  <c:v>43921.999999999651</c:v>
                </c:pt>
                <c:pt idx="11">
                  <c:v>43926.999999999651</c:v>
                </c:pt>
                <c:pt idx="12">
                  <c:v>43930.999999999651</c:v>
                </c:pt>
                <c:pt idx="13">
                  <c:v>43935.999999999651</c:v>
                </c:pt>
                <c:pt idx="14">
                  <c:v>43940.999999999651</c:v>
                </c:pt>
                <c:pt idx="15">
                  <c:v>43944.999999999651</c:v>
                </c:pt>
                <c:pt idx="16">
                  <c:v>43949.999999999651</c:v>
                </c:pt>
                <c:pt idx="17">
                  <c:v>43954.999999999651</c:v>
                </c:pt>
                <c:pt idx="18">
                  <c:v>43958.999999999651</c:v>
                </c:pt>
                <c:pt idx="19">
                  <c:v>43963.999999999651</c:v>
                </c:pt>
                <c:pt idx="20">
                  <c:v>43968.999999999651</c:v>
                </c:pt>
                <c:pt idx="21">
                  <c:v>43972.999999999651</c:v>
                </c:pt>
                <c:pt idx="22">
                  <c:v>43976.999999999651</c:v>
                </c:pt>
                <c:pt idx="23">
                  <c:v>43979.999999999651</c:v>
                </c:pt>
              </c:numCache>
            </c:numRef>
          </c:xVal>
          <c:yVal>
            <c:numRef>
              <c:f>'303'!$J$5:$J$28</c:f>
              <c:numCache>
                <c:formatCode>0.00</c:formatCode>
                <c:ptCount val="24"/>
                <c:pt idx="0">
                  <c:v>0</c:v>
                </c:pt>
                <c:pt idx="1">
                  <c:v>7.0000000000000007E-2</c:v>
                </c:pt>
                <c:pt idx="2">
                  <c:v>1.04</c:v>
                </c:pt>
                <c:pt idx="3">
                  <c:v>1.4300000000000002</c:v>
                </c:pt>
                <c:pt idx="4">
                  <c:v>2.25</c:v>
                </c:pt>
                <c:pt idx="5">
                  <c:v>3.12</c:v>
                </c:pt>
                <c:pt idx="6">
                  <c:v>3.5700000000000003</c:v>
                </c:pt>
                <c:pt idx="7">
                  <c:v>4.07</c:v>
                </c:pt>
                <c:pt idx="8">
                  <c:v>4.3500000000000005</c:v>
                </c:pt>
                <c:pt idx="9">
                  <c:v>4.7900000000000009</c:v>
                </c:pt>
                <c:pt idx="10">
                  <c:v>5.1900000000000013</c:v>
                </c:pt>
                <c:pt idx="11">
                  <c:v>5.870000000000001</c:v>
                </c:pt>
                <c:pt idx="12">
                  <c:v>6.3600000000000012</c:v>
                </c:pt>
                <c:pt idx="13">
                  <c:v>7.0500000000000007</c:v>
                </c:pt>
                <c:pt idx="14">
                  <c:v>7.7000000000000011</c:v>
                </c:pt>
                <c:pt idx="15">
                  <c:v>8.3400000000000016</c:v>
                </c:pt>
                <c:pt idx="16">
                  <c:v>8.990000000000002</c:v>
                </c:pt>
                <c:pt idx="17">
                  <c:v>9.8000000000000025</c:v>
                </c:pt>
                <c:pt idx="18">
                  <c:v>10.310000000000002</c:v>
                </c:pt>
                <c:pt idx="19">
                  <c:v>11.160000000000002</c:v>
                </c:pt>
                <c:pt idx="20">
                  <c:v>11.680000000000001</c:v>
                </c:pt>
                <c:pt idx="21">
                  <c:v>12.750000000000002</c:v>
                </c:pt>
                <c:pt idx="22">
                  <c:v>13.390000000000002</c:v>
                </c:pt>
                <c:pt idx="23">
                  <c:v>14.360000000000003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3-4EE7-B0D4-42930CAA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67368"/>
        <c:axId val="791774584"/>
      </c:scatterChart>
      <c:valAx>
        <c:axId val="79176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74584"/>
        <c:crosses val="autoZero"/>
        <c:crossBetween val="midCat"/>
      </c:valAx>
      <c:valAx>
        <c:axId val="791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6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43575411680593"/>
          <c:y val="0.26864305108290709"/>
          <c:w val="0.85845158930055943"/>
          <c:h val="0.4378862843181008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'303'!$A$5:$A$28</c:f>
              <c:numCache>
                <c:formatCode>[$-413]d/mmm;@</c:formatCode>
                <c:ptCount val="24"/>
                <c:pt idx="0">
                  <c:v>43875.041666666628</c:v>
                </c:pt>
                <c:pt idx="1">
                  <c:v>43880.041666666628</c:v>
                </c:pt>
                <c:pt idx="2">
                  <c:v>43885.041666666628</c:v>
                </c:pt>
                <c:pt idx="3">
                  <c:v>43889.041666666628</c:v>
                </c:pt>
                <c:pt idx="4">
                  <c:v>43894.041666666628</c:v>
                </c:pt>
                <c:pt idx="5">
                  <c:v>43899.041666666628</c:v>
                </c:pt>
                <c:pt idx="6">
                  <c:v>43903.041666666628</c:v>
                </c:pt>
                <c:pt idx="7">
                  <c:v>43908.041666666628</c:v>
                </c:pt>
                <c:pt idx="8">
                  <c:v>43913.041666666628</c:v>
                </c:pt>
                <c:pt idx="9">
                  <c:v>43917.041666666628</c:v>
                </c:pt>
                <c:pt idx="10">
                  <c:v>43921.999999999651</c:v>
                </c:pt>
                <c:pt idx="11">
                  <c:v>43926.999999999651</c:v>
                </c:pt>
                <c:pt idx="12">
                  <c:v>43930.999999999651</c:v>
                </c:pt>
                <c:pt idx="13">
                  <c:v>43935.999999999651</c:v>
                </c:pt>
                <c:pt idx="14">
                  <c:v>43940.999999999651</c:v>
                </c:pt>
                <c:pt idx="15">
                  <c:v>43944.999999999651</c:v>
                </c:pt>
                <c:pt idx="16">
                  <c:v>43949.999999999651</c:v>
                </c:pt>
                <c:pt idx="17">
                  <c:v>43954.999999999651</c:v>
                </c:pt>
                <c:pt idx="18">
                  <c:v>43958.999999999651</c:v>
                </c:pt>
                <c:pt idx="19">
                  <c:v>43963.999999999651</c:v>
                </c:pt>
                <c:pt idx="20">
                  <c:v>43968.999999999651</c:v>
                </c:pt>
                <c:pt idx="21">
                  <c:v>43972.999999999651</c:v>
                </c:pt>
                <c:pt idx="22">
                  <c:v>43976.999999999651</c:v>
                </c:pt>
                <c:pt idx="23">
                  <c:v>43979.999999999651</c:v>
                </c:pt>
              </c:numCache>
            </c:numRef>
          </c:xVal>
          <c:yVal>
            <c:numRef>
              <c:f>'303'!$K$5:$K$28</c:f>
              <c:numCache>
                <c:formatCode>0.00</c:formatCode>
                <c:ptCount val="24"/>
                <c:pt idx="0">
                  <c:v>0</c:v>
                </c:pt>
                <c:pt idx="1">
                  <c:v>7.0000000000000007E-2</c:v>
                </c:pt>
                <c:pt idx="2">
                  <c:v>1.04</c:v>
                </c:pt>
                <c:pt idx="3">
                  <c:v>1.4300000000000002</c:v>
                </c:pt>
                <c:pt idx="4">
                  <c:v>2.25</c:v>
                </c:pt>
                <c:pt idx="5">
                  <c:v>3.12</c:v>
                </c:pt>
                <c:pt idx="6">
                  <c:v>3.5700000000000003</c:v>
                </c:pt>
                <c:pt idx="7">
                  <c:v>4.07</c:v>
                </c:pt>
                <c:pt idx="8">
                  <c:v>4.3500000000000005</c:v>
                </c:pt>
                <c:pt idx="9">
                  <c:v>4.7900000000000009</c:v>
                </c:pt>
                <c:pt idx="10">
                  <c:v>5.1900000000000013</c:v>
                </c:pt>
                <c:pt idx="11">
                  <c:v>5.870000000000001</c:v>
                </c:pt>
                <c:pt idx="12">
                  <c:v>6.3600000000000012</c:v>
                </c:pt>
                <c:pt idx="13">
                  <c:v>7.0500000000000007</c:v>
                </c:pt>
                <c:pt idx="14">
                  <c:v>7.7000000000000011</c:v>
                </c:pt>
                <c:pt idx="15">
                  <c:v>8.3422000000000018</c:v>
                </c:pt>
                <c:pt idx="16">
                  <c:v>8.995000000000001</c:v>
                </c:pt>
                <c:pt idx="17">
                  <c:v>9.8115000000000006</c:v>
                </c:pt>
                <c:pt idx="18">
                  <c:v>10.327300000000001</c:v>
                </c:pt>
                <c:pt idx="19">
                  <c:v>11.250300000000001</c:v>
                </c:pt>
                <c:pt idx="20">
                  <c:v>11.867000000000001</c:v>
                </c:pt>
                <c:pt idx="21">
                  <c:v>13.199100000000001</c:v>
                </c:pt>
                <c:pt idx="22">
                  <c:v>13.848800000000001</c:v>
                </c:pt>
                <c:pt idx="23">
                  <c:v>14.918800000000001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3-4EE7-B0D4-42930CAA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67368"/>
        <c:axId val="791774584"/>
      </c:scatterChart>
      <c:valAx>
        <c:axId val="79176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74584"/>
        <c:crosses val="autoZero"/>
        <c:crossBetween val="midCat"/>
      </c:valAx>
      <c:valAx>
        <c:axId val="791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6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'303'!$A$5:$A$28</c:f>
              <c:numCache>
                <c:formatCode>[$-413]d/mmm;@</c:formatCode>
                <c:ptCount val="24"/>
                <c:pt idx="0">
                  <c:v>43875.041666666628</c:v>
                </c:pt>
                <c:pt idx="1">
                  <c:v>43880.041666666628</c:v>
                </c:pt>
                <c:pt idx="2">
                  <c:v>43885.041666666628</c:v>
                </c:pt>
                <c:pt idx="3">
                  <c:v>43889.041666666628</c:v>
                </c:pt>
                <c:pt idx="4">
                  <c:v>43894.041666666628</c:v>
                </c:pt>
                <c:pt idx="5">
                  <c:v>43899.041666666628</c:v>
                </c:pt>
                <c:pt idx="6">
                  <c:v>43903.041666666628</c:v>
                </c:pt>
                <c:pt idx="7">
                  <c:v>43908.041666666628</c:v>
                </c:pt>
                <c:pt idx="8">
                  <c:v>43913.041666666628</c:v>
                </c:pt>
                <c:pt idx="9">
                  <c:v>43917.041666666628</c:v>
                </c:pt>
                <c:pt idx="10">
                  <c:v>43921.999999999651</c:v>
                </c:pt>
                <c:pt idx="11">
                  <c:v>43926.999999999651</c:v>
                </c:pt>
                <c:pt idx="12">
                  <c:v>43930.999999999651</c:v>
                </c:pt>
                <c:pt idx="13">
                  <c:v>43935.999999999651</c:v>
                </c:pt>
                <c:pt idx="14">
                  <c:v>43940.999999999651</c:v>
                </c:pt>
                <c:pt idx="15">
                  <c:v>43944.999999999651</c:v>
                </c:pt>
                <c:pt idx="16">
                  <c:v>43949.999999999651</c:v>
                </c:pt>
                <c:pt idx="17">
                  <c:v>43954.999999999651</c:v>
                </c:pt>
                <c:pt idx="18">
                  <c:v>43958.999999999651</c:v>
                </c:pt>
                <c:pt idx="19">
                  <c:v>43963.999999999651</c:v>
                </c:pt>
                <c:pt idx="20">
                  <c:v>43968.999999999651</c:v>
                </c:pt>
                <c:pt idx="21">
                  <c:v>43972.999999999651</c:v>
                </c:pt>
                <c:pt idx="22">
                  <c:v>43976.999999999651</c:v>
                </c:pt>
                <c:pt idx="23">
                  <c:v>43979.999999999651</c:v>
                </c:pt>
              </c:numCache>
            </c:numRef>
          </c:xVal>
          <c:yVal>
            <c:numRef>
              <c:f>'303'!$L$5:$L$28</c:f>
              <c:numCache>
                <c:formatCode>0.0</c:formatCode>
                <c:ptCount val="24"/>
                <c:pt idx="0">
                  <c:v>0</c:v>
                </c:pt>
                <c:pt idx="1">
                  <c:v>0.25970000000000004</c:v>
                </c:pt>
                <c:pt idx="2">
                  <c:v>3.8584000000000001</c:v>
                </c:pt>
                <c:pt idx="3">
                  <c:v>5.1629500000000004</c:v>
                </c:pt>
                <c:pt idx="4">
                  <c:v>7.90585</c:v>
                </c:pt>
                <c:pt idx="5">
                  <c:v>10.815999999999999</c:v>
                </c:pt>
                <c:pt idx="6">
                  <c:v>12.0985</c:v>
                </c:pt>
                <c:pt idx="7">
                  <c:v>13.448499999999999</c:v>
                </c:pt>
                <c:pt idx="8">
                  <c:v>14.204499999999999</c:v>
                </c:pt>
                <c:pt idx="9">
                  <c:v>15.2605</c:v>
                </c:pt>
                <c:pt idx="10">
                  <c:v>16.284500000000001</c:v>
                </c:pt>
                <c:pt idx="11">
                  <c:v>18.025300000000001</c:v>
                </c:pt>
                <c:pt idx="12">
                  <c:v>19.181700000000003</c:v>
                </c:pt>
                <c:pt idx="13">
                  <c:v>20.823900000000002</c:v>
                </c:pt>
                <c:pt idx="14">
                  <c:v>22.370900000000002</c:v>
                </c:pt>
                <c:pt idx="15">
                  <c:v>23.768498000000001</c:v>
                </c:pt>
                <c:pt idx="16">
                  <c:v>25.149466</c:v>
                </c:pt>
                <c:pt idx="17">
                  <c:v>26.873556000000001</c:v>
                </c:pt>
                <c:pt idx="18">
                  <c:v>27.958339500000001</c:v>
                </c:pt>
                <c:pt idx="19">
                  <c:v>29.962494375000002</c:v>
                </c:pt>
                <c:pt idx="20">
                  <c:v>31.247391637500002</c:v>
                </c:pt>
                <c:pt idx="21">
                  <c:v>34.004401912500001</c:v>
                </c:pt>
                <c:pt idx="22">
                  <c:v>35.484655087500002</c:v>
                </c:pt>
                <c:pt idx="23">
                  <c:v>37.244155087500005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3-4EE7-B0D4-42930CAA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67368"/>
        <c:axId val="791774584"/>
      </c:scatterChart>
      <c:valAx>
        <c:axId val="79176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74584"/>
        <c:crosses val="autoZero"/>
        <c:crossBetween val="midCat"/>
      </c:valAx>
      <c:valAx>
        <c:axId val="791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6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13-43C6-BF30-AF1A5FF6B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3-43C6-BF30-AF1A5FF6B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13-43C6-BF30-AF1A5FF6B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13-43C6-BF30-AF1A5FF6B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FB-49A2-907B-5CFA7A667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'303'!$F$209:$J$209</c:f>
              <c:strCache>
                <c:ptCount val="5"/>
                <c:pt idx="0">
                  <c:v>Plant</c:v>
                </c:pt>
                <c:pt idx="1">
                  <c:v>Labour</c:v>
                </c:pt>
                <c:pt idx="2">
                  <c:v>Electricity</c:v>
                </c:pt>
                <c:pt idx="3">
                  <c:v>Heat</c:v>
                </c:pt>
                <c:pt idx="4">
                  <c:v>CO2</c:v>
                </c:pt>
              </c:strCache>
            </c:strRef>
          </c:cat>
          <c:val>
            <c:numRef>
              <c:f>'303'!$F$208:$J$208</c:f>
              <c:numCache>
                <c:formatCode>0.00</c:formatCode>
                <c:ptCount val="5"/>
                <c:pt idx="0">
                  <c:v>4.29</c:v>
                </c:pt>
                <c:pt idx="1">
                  <c:v>6.78</c:v>
                </c:pt>
                <c:pt idx="2">
                  <c:v>17.04</c:v>
                </c:pt>
                <c:pt idx="3">
                  <c:v>1.54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13-43C6-BF30-AF1A5FF6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99499433871209"/>
          <c:y val="0.24594852726742492"/>
          <c:w val="0.19860435200336546"/>
          <c:h val="0.41608850976961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'303'!$A$40:$A$208</c:f>
              <c:numCache>
                <c:formatCode>[$-413]d/mmm;@</c:formatCode>
                <c:ptCount val="169"/>
                <c:pt idx="0">
                  <c:v>43815</c:v>
                </c:pt>
                <c:pt idx="1">
                  <c:v>43816</c:v>
                </c:pt>
                <c:pt idx="2">
                  <c:v>43817</c:v>
                </c:pt>
                <c:pt idx="3">
                  <c:v>43818</c:v>
                </c:pt>
                <c:pt idx="4">
                  <c:v>43819</c:v>
                </c:pt>
                <c:pt idx="5">
                  <c:v>43820</c:v>
                </c:pt>
                <c:pt idx="6">
                  <c:v>43821</c:v>
                </c:pt>
                <c:pt idx="7">
                  <c:v>43822</c:v>
                </c:pt>
                <c:pt idx="8">
                  <c:v>43823</c:v>
                </c:pt>
                <c:pt idx="9">
                  <c:v>43824</c:v>
                </c:pt>
                <c:pt idx="10">
                  <c:v>43825</c:v>
                </c:pt>
                <c:pt idx="11">
                  <c:v>43826</c:v>
                </c:pt>
                <c:pt idx="12">
                  <c:v>43827</c:v>
                </c:pt>
                <c:pt idx="13">
                  <c:v>43828</c:v>
                </c:pt>
                <c:pt idx="14">
                  <c:v>43829</c:v>
                </c:pt>
                <c:pt idx="15">
                  <c:v>43830</c:v>
                </c:pt>
                <c:pt idx="16">
                  <c:v>43831</c:v>
                </c:pt>
                <c:pt idx="17">
                  <c:v>43832</c:v>
                </c:pt>
                <c:pt idx="18">
                  <c:v>43833</c:v>
                </c:pt>
                <c:pt idx="19">
                  <c:v>43834</c:v>
                </c:pt>
                <c:pt idx="20">
                  <c:v>43835</c:v>
                </c:pt>
                <c:pt idx="21">
                  <c:v>43836</c:v>
                </c:pt>
                <c:pt idx="22">
                  <c:v>43837</c:v>
                </c:pt>
                <c:pt idx="23">
                  <c:v>43838</c:v>
                </c:pt>
                <c:pt idx="24">
                  <c:v>43839</c:v>
                </c:pt>
                <c:pt idx="25">
                  <c:v>43840</c:v>
                </c:pt>
                <c:pt idx="26">
                  <c:v>43841</c:v>
                </c:pt>
                <c:pt idx="27">
                  <c:v>43842</c:v>
                </c:pt>
                <c:pt idx="28">
                  <c:v>43843</c:v>
                </c:pt>
                <c:pt idx="29">
                  <c:v>43844</c:v>
                </c:pt>
                <c:pt idx="30">
                  <c:v>43845</c:v>
                </c:pt>
                <c:pt idx="31">
                  <c:v>43846</c:v>
                </c:pt>
                <c:pt idx="32">
                  <c:v>43847</c:v>
                </c:pt>
                <c:pt idx="33">
                  <c:v>43848</c:v>
                </c:pt>
                <c:pt idx="34">
                  <c:v>43849</c:v>
                </c:pt>
                <c:pt idx="35">
                  <c:v>43850</c:v>
                </c:pt>
                <c:pt idx="36">
                  <c:v>43851</c:v>
                </c:pt>
                <c:pt idx="37">
                  <c:v>43852</c:v>
                </c:pt>
                <c:pt idx="38">
                  <c:v>43853</c:v>
                </c:pt>
                <c:pt idx="39">
                  <c:v>43854</c:v>
                </c:pt>
                <c:pt idx="40">
                  <c:v>43855</c:v>
                </c:pt>
                <c:pt idx="41">
                  <c:v>43856</c:v>
                </c:pt>
                <c:pt idx="42">
                  <c:v>43857</c:v>
                </c:pt>
                <c:pt idx="43">
                  <c:v>43858</c:v>
                </c:pt>
                <c:pt idx="44">
                  <c:v>43859</c:v>
                </c:pt>
                <c:pt idx="45">
                  <c:v>43860</c:v>
                </c:pt>
                <c:pt idx="46">
                  <c:v>43861</c:v>
                </c:pt>
                <c:pt idx="47">
                  <c:v>43862</c:v>
                </c:pt>
                <c:pt idx="48">
                  <c:v>43863</c:v>
                </c:pt>
                <c:pt idx="49">
                  <c:v>43864</c:v>
                </c:pt>
                <c:pt idx="50">
                  <c:v>43865</c:v>
                </c:pt>
                <c:pt idx="51">
                  <c:v>43866</c:v>
                </c:pt>
                <c:pt idx="52">
                  <c:v>43867</c:v>
                </c:pt>
                <c:pt idx="53">
                  <c:v>43868</c:v>
                </c:pt>
                <c:pt idx="54">
                  <c:v>43869</c:v>
                </c:pt>
                <c:pt idx="55">
                  <c:v>43870</c:v>
                </c:pt>
                <c:pt idx="56">
                  <c:v>43871</c:v>
                </c:pt>
                <c:pt idx="57">
                  <c:v>43872</c:v>
                </c:pt>
                <c:pt idx="58">
                  <c:v>43873</c:v>
                </c:pt>
                <c:pt idx="59">
                  <c:v>43874</c:v>
                </c:pt>
                <c:pt idx="60">
                  <c:v>43875</c:v>
                </c:pt>
                <c:pt idx="61">
                  <c:v>43876</c:v>
                </c:pt>
                <c:pt idx="62">
                  <c:v>43877</c:v>
                </c:pt>
                <c:pt idx="63">
                  <c:v>43878</c:v>
                </c:pt>
                <c:pt idx="64">
                  <c:v>43879</c:v>
                </c:pt>
                <c:pt idx="65">
                  <c:v>43880</c:v>
                </c:pt>
                <c:pt idx="66">
                  <c:v>43881</c:v>
                </c:pt>
                <c:pt idx="67">
                  <c:v>43882</c:v>
                </c:pt>
                <c:pt idx="68">
                  <c:v>43883</c:v>
                </c:pt>
                <c:pt idx="69">
                  <c:v>43884</c:v>
                </c:pt>
                <c:pt idx="70">
                  <c:v>43885</c:v>
                </c:pt>
                <c:pt idx="71">
                  <c:v>43886</c:v>
                </c:pt>
                <c:pt idx="72">
                  <c:v>43887</c:v>
                </c:pt>
                <c:pt idx="73">
                  <c:v>43888</c:v>
                </c:pt>
                <c:pt idx="74">
                  <c:v>43889</c:v>
                </c:pt>
                <c:pt idx="75">
                  <c:v>43890</c:v>
                </c:pt>
                <c:pt idx="76">
                  <c:v>43891</c:v>
                </c:pt>
                <c:pt idx="77">
                  <c:v>43892</c:v>
                </c:pt>
                <c:pt idx="78">
                  <c:v>43893</c:v>
                </c:pt>
                <c:pt idx="79">
                  <c:v>43894</c:v>
                </c:pt>
                <c:pt idx="80">
                  <c:v>43895</c:v>
                </c:pt>
                <c:pt idx="81">
                  <c:v>43896</c:v>
                </c:pt>
                <c:pt idx="82">
                  <c:v>43897</c:v>
                </c:pt>
                <c:pt idx="83">
                  <c:v>43898</c:v>
                </c:pt>
                <c:pt idx="84">
                  <c:v>43899</c:v>
                </c:pt>
                <c:pt idx="85">
                  <c:v>43900</c:v>
                </c:pt>
                <c:pt idx="86">
                  <c:v>43901</c:v>
                </c:pt>
                <c:pt idx="87">
                  <c:v>43902</c:v>
                </c:pt>
                <c:pt idx="88">
                  <c:v>43903</c:v>
                </c:pt>
                <c:pt idx="89">
                  <c:v>43904</c:v>
                </c:pt>
                <c:pt idx="90">
                  <c:v>43905</c:v>
                </c:pt>
                <c:pt idx="91">
                  <c:v>43906</c:v>
                </c:pt>
                <c:pt idx="92">
                  <c:v>43907</c:v>
                </c:pt>
                <c:pt idx="93">
                  <c:v>43908</c:v>
                </c:pt>
                <c:pt idx="94">
                  <c:v>43909</c:v>
                </c:pt>
                <c:pt idx="95">
                  <c:v>43910</c:v>
                </c:pt>
                <c:pt idx="96">
                  <c:v>43911</c:v>
                </c:pt>
                <c:pt idx="97">
                  <c:v>43912</c:v>
                </c:pt>
                <c:pt idx="98">
                  <c:v>43913</c:v>
                </c:pt>
                <c:pt idx="99">
                  <c:v>43914</c:v>
                </c:pt>
                <c:pt idx="100">
                  <c:v>43915</c:v>
                </c:pt>
                <c:pt idx="101">
                  <c:v>43916</c:v>
                </c:pt>
                <c:pt idx="102">
                  <c:v>43917</c:v>
                </c:pt>
                <c:pt idx="103">
                  <c:v>43918</c:v>
                </c:pt>
                <c:pt idx="104">
                  <c:v>43919</c:v>
                </c:pt>
                <c:pt idx="105">
                  <c:v>43920</c:v>
                </c:pt>
                <c:pt idx="106">
                  <c:v>43921</c:v>
                </c:pt>
                <c:pt idx="107">
                  <c:v>43922</c:v>
                </c:pt>
                <c:pt idx="108">
                  <c:v>43923</c:v>
                </c:pt>
                <c:pt idx="109">
                  <c:v>43924</c:v>
                </c:pt>
                <c:pt idx="110">
                  <c:v>43925</c:v>
                </c:pt>
                <c:pt idx="111">
                  <c:v>43926</c:v>
                </c:pt>
                <c:pt idx="112">
                  <c:v>43927</c:v>
                </c:pt>
                <c:pt idx="113">
                  <c:v>43928</c:v>
                </c:pt>
                <c:pt idx="114">
                  <c:v>43929</c:v>
                </c:pt>
                <c:pt idx="115">
                  <c:v>43930</c:v>
                </c:pt>
                <c:pt idx="116">
                  <c:v>43931</c:v>
                </c:pt>
                <c:pt idx="117">
                  <c:v>43932</c:v>
                </c:pt>
                <c:pt idx="118">
                  <c:v>43933</c:v>
                </c:pt>
                <c:pt idx="119">
                  <c:v>43934</c:v>
                </c:pt>
                <c:pt idx="120">
                  <c:v>43935</c:v>
                </c:pt>
                <c:pt idx="121">
                  <c:v>43936</c:v>
                </c:pt>
                <c:pt idx="122">
                  <c:v>43937</c:v>
                </c:pt>
                <c:pt idx="123">
                  <c:v>43938</c:v>
                </c:pt>
                <c:pt idx="124">
                  <c:v>43939</c:v>
                </c:pt>
                <c:pt idx="125">
                  <c:v>43940</c:v>
                </c:pt>
                <c:pt idx="126">
                  <c:v>43941</c:v>
                </c:pt>
                <c:pt idx="127">
                  <c:v>43942</c:v>
                </c:pt>
                <c:pt idx="128">
                  <c:v>43943</c:v>
                </c:pt>
                <c:pt idx="129">
                  <c:v>43944</c:v>
                </c:pt>
                <c:pt idx="130">
                  <c:v>43945</c:v>
                </c:pt>
                <c:pt idx="131">
                  <c:v>43946</c:v>
                </c:pt>
                <c:pt idx="132">
                  <c:v>43947</c:v>
                </c:pt>
                <c:pt idx="133">
                  <c:v>43948</c:v>
                </c:pt>
                <c:pt idx="134">
                  <c:v>43949</c:v>
                </c:pt>
                <c:pt idx="135">
                  <c:v>43950</c:v>
                </c:pt>
                <c:pt idx="136">
                  <c:v>43951</c:v>
                </c:pt>
                <c:pt idx="137">
                  <c:v>43952</c:v>
                </c:pt>
                <c:pt idx="138">
                  <c:v>43953</c:v>
                </c:pt>
                <c:pt idx="139">
                  <c:v>43954</c:v>
                </c:pt>
                <c:pt idx="140">
                  <c:v>43955</c:v>
                </c:pt>
                <c:pt idx="141">
                  <c:v>43956</c:v>
                </c:pt>
                <c:pt idx="142">
                  <c:v>43957</c:v>
                </c:pt>
                <c:pt idx="143">
                  <c:v>43958</c:v>
                </c:pt>
                <c:pt idx="144">
                  <c:v>43959</c:v>
                </c:pt>
                <c:pt idx="145">
                  <c:v>43960</c:v>
                </c:pt>
                <c:pt idx="146">
                  <c:v>43961</c:v>
                </c:pt>
                <c:pt idx="147">
                  <c:v>43962</c:v>
                </c:pt>
                <c:pt idx="148">
                  <c:v>43963</c:v>
                </c:pt>
                <c:pt idx="149">
                  <c:v>43964</c:v>
                </c:pt>
                <c:pt idx="150">
                  <c:v>43965</c:v>
                </c:pt>
                <c:pt idx="151">
                  <c:v>43966</c:v>
                </c:pt>
                <c:pt idx="152">
                  <c:v>43967</c:v>
                </c:pt>
                <c:pt idx="153">
                  <c:v>43968</c:v>
                </c:pt>
                <c:pt idx="154">
                  <c:v>43969</c:v>
                </c:pt>
                <c:pt idx="155">
                  <c:v>43970</c:v>
                </c:pt>
                <c:pt idx="156">
                  <c:v>43971</c:v>
                </c:pt>
                <c:pt idx="157">
                  <c:v>43972</c:v>
                </c:pt>
                <c:pt idx="158">
                  <c:v>43973</c:v>
                </c:pt>
                <c:pt idx="159">
                  <c:v>43974</c:v>
                </c:pt>
                <c:pt idx="160">
                  <c:v>43975</c:v>
                </c:pt>
                <c:pt idx="161">
                  <c:v>43976</c:v>
                </c:pt>
                <c:pt idx="162">
                  <c:v>43977</c:v>
                </c:pt>
                <c:pt idx="163">
                  <c:v>43978</c:v>
                </c:pt>
                <c:pt idx="164">
                  <c:v>43979</c:v>
                </c:pt>
                <c:pt idx="165">
                  <c:v>43980</c:v>
                </c:pt>
                <c:pt idx="166">
                  <c:v>43981</c:v>
                </c:pt>
                <c:pt idx="167">
                  <c:v>43982</c:v>
                </c:pt>
                <c:pt idx="168">
                  <c:v>43983</c:v>
                </c:pt>
              </c:numCache>
            </c:numRef>
          </c:xVal>
          <c:yVal>
            <c:numRef>
              <c:f>'303'!$M$40:$M$208</c:f>
              <c:numCache>
                <c:formatCode>0.00</c:formatCode>
                <c:ptCount val="169"/>
                <c:pt idx="0">
                  <c:v>-4.4294190907199997</c:v>
                </c:pt>
                <c:pt idx="1">
                  <c:v>-4.5334293140800002</c:v>
                </c:pt>
                <c:pt idx="2">
                  <c:v>-4.6662098607200004</c:v>
                </c:pt>
                <c:pt idx="3">
                  <c:v>-4.8103501273600004</c:v>
                </c:pt>
                <c:pt idx="4">
                  <c:v>-5.0098678107200003</c:v>
                </c:pt>
                <c:pt idx="5">
                  <c:v>-5.2132193874000006</c:v>
                </c:pt>
                <c:pt idx="6">
                  <c:v>-5.4086899240800008</c:v>
                </c:pt>
                <c:pt idx="7">
                  <c:v>-5.6087887374000003</c:v>
                </c:pt>
                <c:pt idx="8">
                  <c:v>-5.8064231707200005</c:v>
                </c:pt>
                <c:pt idx="9">
                  <c:v>-6.0047086140400001</c:v>
                </c:pt>
                <c:pt idx="10">
                  <c:v>-6.20490672736</c:v>
                </c:pt>
                <c:pt idx="11">
                  <c:v>-6.4081054806799997</c:v>
                </c:pt>
                <c:pt idx="12">
                  <c:v>-6.6147982573600004</c:v>
                </c:pt>
                <c:pt idx="13">
                  <c:v>-6.8212820707200006</c:v>
                </c:pt>
                <c:pt idx="14">
                  <c:v>-6.9580573640800001</c:v>
                </c:pt>
                <c:pt idx="15">
                  <c:v>-7.1577871440400003</c:v>
                </c:pt>
                <c:pt idx="16">
                  <c:v>-7.3600227140399994</c:v>
                </c:pt>
                <c:pt idx="17">
                  <c:v>-7.5627473840399997</c:v>
                </c:pt>
                <c:pt idx="18">
                  <c:v>-7.7616580273999993</c:v>
                </c:pt>
                <c:pt idx="19">
                  <c:v>-7.9614188507199994</c:v>
                </c:pt>
                <c:pt idx="20">
                  <c:v>-8.1639114207599999</c:v>
                </c:pt>
                <c:pt idx="21">
                  <c:v>-8.3698143207599998</c:v>
                </c:pt>
                <c:pt idx="22">
                  <c:v>-8.5673283607599995</c:v>
                </c:pt>
                <c:pt idx="23">
                  <c:v>-8.7669518241199995</c:v>
                </c:pt>
                <c:pt idx="24">
                  <c:v>-8.9686933307600007</c:v>
                </c:pt>
                <c:pt idx="25">
                  <c:v>-9.182339734120001</c:v>
                </c:pt>
                <c:pt idx="26">
                  <c:v>-9.4002904574400006</c:v>
                </c:pt>
                <c:pt idx="27">
                  <c:v>-9.6128871107599991</c:v>
                </c:pt>
                <c:pt idx="28">
                  <c:v>-9.8237162707200003</c:v>
                </c:pt>
                <c:pt idx="29">
                  <c:v>-10.03502859404</c:v>
                </c:pt>
                <c:pt idx="30">
                  <c:v>-10.245463730720001</c:v>
                </c:pt>
                <c:pt idx="31">
                  <c:v>-10.457970570680001</c:v>
                </c:pt>
                <c:pt idx="32">
                  <c:v>-10.64953581736</c:v>
                </c:pt>
                <c:pt idx="33">
                  <c:v>-10.863993047400001</c:v>
                </c:pt>
                <c:pt idx="34">
                  <c:v>-11.07928205072</c:v>
                </c:pt>
                <c:pt idx="35">
                  <c:v>-11.289513154040002</c:v>
                </c:pt>
                <c:pt idx="36">
                  <c:v>-11.500451594080001</c:v>
                </c:pt>
                <c:pt idx="37">
                  <c:v>-11.702467724040002</c:v>
                </c:pt>
                <c:pt idx="38">
                  <c:v>-11.902320040719999</c:v>
                </c:pt>
                <c:pt idx="39">
                  <c:v>-12.1098257474</c:v>
                </c:pt>
                <c:pt idx="40">
                  <c:v>-12.317087717360003</c:v>
                </c:pt>
                <c:pt idx="41">
                  <c:v>-12.52411948404</c:v>
                </c:pt>
                <c:pt idx="42">
                  <c:v>-12.709717520720002</c:v>
                </c:pt>
                <c:pt idx="43">
                  <c:v>-12.915563714040001</c:v>
                </c:pt>
                <c:pt idx="44">
                  <c:v>-13.108559377359999</c:v>
                </c:pt>
                <c:pt idx="45">
                  <c:v>-13.308387627319998</c:v>
                </c:pt>
                <c:pt idx="46">
                  <c:v>-13.50858539064</c:v>
                </c:pt>
                <c:pt idx="47">
                  <c:v>-13.7090157606</c:v>
                </c:pt>
                <c:pt idx="48">
                  <c:v>-13.908876810560002</c:v>
                </c:pt>
                <c:pt idx="49">
                  <c:v>-14.10986127724</c:v>
                </c:pt>
                <c:pt idx="50">
                  <c:v>-14.31180239056</c:v>
                </c:pt>
                <c:pt idx="51">
                  <c:v>-14.510345983880001</c:v>
                </c:pt>
                <c:pt idx="52">
                  <c:v>-14.694009087200001</c:v>
                </c:pt>
                <c:pt idx="53">
                  <c:v>-14.856656620520003</c:v>
                </c:pt>
                <c:pt idx="54">
                  <c:v>-15.058445320480001</c:v>
                </c:pt>
                <c:pt idx="55">
                  <c:v>-15.261555420480001</c:v>
                </c:pt>
                <c:pt idx="56">
                  <c:v>-15.46378103384</c:v>
                </c:pt>
                <c:pt idx="57">
                  <c:v>-15.666545060480001</c:v>
                </c:pt>
                <c:pt idx="58">
                  <c:v>-15.85277597384</c:v>
                </c:pt>
                <c:pt idx="59">
                  <c:v>-16.053582367200001</c:v>
                </c:pt>
                <c:pt idx="60">
                  <c:v>-16.245558213879999</c:v>
                </c:pt>
                <c:pt idx="61">
                  <c:v>-16.447304757200001</c:v>
                </c:pt>
                <c:pt idx="62">
                  <c:v>-16.652105710520001</c:v>
                </c:pt>
                <c:pt idx="63">
                  <c:v>-16.84615260384</c:v>
                </c:pt>
                <c:pt idx="64">
                  <c:v>-17.023141240480001</c:v>
                </c:pt>
                <c:pt idx="65">
                  <c:v>-17.193585523839999</c:v>
                </c:pt>
                <c:pt idx="66">
                  <c:v>-17.138250660520001</c:v>
                </c:pt>
                <c:pt idx="67">
                  <c:v>-17.343539573840001</c:v>
                </c:pt>
                <c:pt idx="68">
                  <c:v>-17.547750193880002</c:v>
                </c:pt>
                <c:pt idx="69">
                  <c:v>-17.753714533920004</c:v>
                </c:pt>
                <c:pt idx="70">
                  <c:v>-17.955504800600004</c:v>
                </c:pt>
                <c:pt idx="71">
                  <c:v>-14.506000967280002</c:v>
                </c:pt>
                <c:pt idx="72">
                  <c:v>-14.714346623960004</c:v>
                </c:pt>
                <c:pt idx="73">
                  <c:v>-14.924377767280006</c:v>
                </c:pt>
                <c:pt idx="74">
                  <c:v>-15.132356987320005</c:v>
                </c:pt>
                <c:pt idx="75">
                  <c:v>-14.011235080640006</c:v>
                </c:pt>
                <c:pt idx="76">
                  <c:v>-14.180761717320003</c:v>
                </c:pt>
                <c:pt idx="77">
                  <c:v>-14.386571300640004</c:v>
                </c:pt>
                <c:pt idx="78">
                  <c:v>-14.535693133960002</c:v>
                </c:pt>
                <c:pt idx="79">
                  <c:v>-14.675618627280006</c:v>
                </c:pt>
                <c:pt idx="80">
                  <c:v>-12.147232923960004</c:v>
                </c:pt>
                <c:pt idx="81">
                  <c:v>-12.351188463920003</c:v>
                </c:pt>
                <c:pt idx="82">
                  <c:v>-12.500797080600002</c:v>
                </c:pt>
                <c:pt idx="83">
                  <c:v>-12.716964790600002</c:v>
                </c:pt>
                <c:pt idx="84">
                  <c:v>-12.92430044392</c:v>
                </c:pt>
                <c:pt idx="85">
                  <c:v>-10.215726203880003</c:v>
                </c:pt>
                <c:pt idx="86">
                  <c:v>-10.377435717240004</c:v>
                </c:pt>
                <c:pt idx="87">
                  <c:v>-10.518268723880006</c:v>
                </c:pt>
                <c:pt idx="88">
                  <c:v>-10.714832233840006</c:v>
                </c:pt>
                <c:pt idx="89">
                  <c:v>-9.6148504472000056</c:v>
                </c:pt>
                <c:pt idx="90">
                  <c:v>-9.8441298038400085</c:v>
                </c:pt>
                <c:pt idx="91">
                  <c:v>-10.00654886720001</c:v>
                </c:pt>
                <c:pt idx="92">
                  <c:v>-10.16353877384001</c:v>
                </c:pt>
                <c:pt idx="93">
                  <c:v>-10.34925779048001</c:v>
                </c:pt>
                <c:pt idx="94">
                  <c:v>-9.2258123471200051</c:v>
                </c:pt>
                <c:pt idx="95">
                  <c:v>-9.4526685071200092</c:v>
                </c:pt>
                <c:pt idx="96">
                  <c:v>-9.6137381271600084</c:v>
                </c:pt>
                <c:pt idx="97">
                  <c:v>-9.7739460371200053</c:v>
                </c:pt>
                <c:pt idx="98">
                  <c:v>-9.9183866638000033</c:v>
                </c:pt>
                <c:pt idx="99">
                  <c:v>-9.3068316538000033</c:v>
                </c:pt>
                <c:pt idx="100">
                  <c:v>-9.4448852638400034</c:v>
                </c:pt>
                <c:pt idx="101">
                  <c:v>-9.5870962938800055</c:v>
                </c:pt>
                <c:pt idx="102">
                  <c:v>-9.7273254139200063</c:v>
                </c:pt>
                <c:pt idx="103">
                  <c:v>-8.8069075672400032</c:v>
                </c:pt>
                <c:pt idx="104">
                  <c:v>-8.9336542539200039</c:v>
                </c:pt>
                <c:pt idx="105">
                  <c:v>-9.0972691406000052</c:v>
                </c:pt>
                <c:pt idx="106">
                  <c:v>-9.235744350640001</c:v>
                </c:pt>
                <c:pt idx="107">
                  <c:v>-8.382818890640003</c:v>
                </c:pt>
                <c:pt idx="108">
                  <c:v>-8.5516383239600025</c:v>
                </c:pt>
                <c:pt idx="109">
                  <c:v>-8.7363405572800019</c:v>
                </c:pt>
                <c:pt idx="110">
                  <c:v>-8.8828477106000037</c:v>
                </c:pt>
                <c:pt idx="111">
                  <c:v>-9.0312358272799997</c:v>
                </c:pt>
                <c:pt idx="112">
                  <c:v>-7.445079690640001</c:v>
                </c:pt>
                <c:pt idx="113">
                  <c:v>-7.5822890105999976</c:v>
                </c:pt>
                <c:pt idx="114">
                  <c:v>-7.70061671728</c:v>
                </c:pt>
                <c:pt idx="115">
                  <c:v>-7.8262071839599949</c:v>
                </c:pt>
                <c:pt idx="116">
                  <c:v>-6.7913721205999993</c:v>
                </c:pt>
                <c:pt idx="117">
                  <c:v>-6.9081203772799968</c:v>
                </c:pt>
                <c:pt idx="118">
                  <c:v>-7.0218344272399991</c:v>
                </c:pt>
                <c:pt idx="119">
                  <c:v>-7.1568268771999977</c:v>
                </c:pt>
                <c:pt idx="120">
                  <c:v>-7.3259130072399978</c:v>
                </c:pt>
                <c:pt idx="121">
                  <c:v>-5.7983099905999973</c:v>
                </c:pt>
                <c:pt idx="122">
                  <c:v>-5.9132370205999942</c:v>
                </c:pt>
                <c:pt idx="123">
                  <c:v>-6.0296081239199966</c:v>
                </c:pt>
                <c:pt idx="124">
                  <c:v>-6.2464598538799985</c:v>
                </c:pt>
                <c:pt idx="125">
                  <c:v>-6.3542288972399961</c:v>
                </c:pt>
                <c:pt idx="126">
                  <c:v>-4.9170134338799949</c:v>
                </c:pt>
                <c:pt idx="127">
                  <c:v>-5.0269308505599932</c:v>
                </c:pt>
                <c:pt idx="128">
                  <c:v>-5.1248039338799964</c:v>
                </c:pt>
                <c:pt idx="129">
                  <c:v>-5.2163391538799901</c:v>
                </c:pt>
                <c:pt idx="130">
                  <c:v>-3.9078884072399918</c:v>
                </c:pt>
                <c:pt idx="131">
                  <c:v>-4.0130996505999947</c:v>
                </c:pt>
                <c:pt idx="132">
                  <c:v>-4.1116265639599954</c:v>
                </c:pt>
                <c:pt idx="133">
                  <c:v>-4.2001748205999911</c:v>
                </c:pt>
                <c:pt idx="134">
                  <c:v>-4.4325724906399886</c:v>
                </c:pt>
                <c:pt idx="135">
                  <c:v>-3.2119733572799918</c:v>
                </c:pt>
                <c:pt idx="136">
                  <c:v>-3.3092918072799913</c:v>
                </c:pt>
                <c:pt idx="137">
                  <c:v>-3.391267940639989</c:v>
                </c:pt>
                <c:pt idx="138">
                  <c:v>-3.4644573939999868</c:v>
                </c:pt>
                <c:pt idx="139">
                  <c:v>-3.5211936306399858</c:v>
                </c:pt>
                <c:pt idx="140">
                  <c:v>-1.8604655206399849</c:v>
                </c:pt>
                <c:pt idx="141">
                  <c:v>-1.9403886672799802</c:v>
                </c:pt>
                <c:pt idx="142">
                  <c:v>-2.0192249872799808</c:v>
                </c:pt>
                <c:pt idx="143">
                  <c:v>-2.0945202639199794</c:v>
                </c:pt>
                <c:pt idx="144">
                  <c:v>-1.0686503139199788</c:v>
                </c:pt>
                <c:pt idx="145">
                  <c:v>-1.1414207072799814</c:v>
                </c:pt>
                <c:pt idx="146">
                  <c:v>-1.2081097672799759</c:v>
                </c:pt>
                <c:pt idx="147">
                  <c:v>-1.2851542306399795</c:v>
                </c:pt>
                <c:pt idx="148">
                  <c:v>-1.3619529739999807</c:v>
                </c:pt>
                <c:pt idx="149">
                  <c:v>0.56103998436002467</c:v>
                </c:pt>
                <c:pt idx="150">
                  <c:v>0.48267032772002505</c:v>
                </c:pt>
                <c:pt idx="151">
                  <c:v>0.40747071108002597</c:v>
                </c:pt>
                <c:pt idx="152">
                  <c:v>0.33632539444002685</c:v>
                </c:pt>
                <c:pt idx="153">
                  <c:v>0.26458383444002731</c:v>
                </c:pt>
                <c:pt idx="154">
                  <c:v>1.4820008203000254</c:v>
                </c:pt>
                <c:pt idx="155">
                  <c:v>1.4254335369400222</c:v>
                </c:pt>
                <c:pt idx="156">
                  <c:v>1.3709176535800252</c:v>
                </c:pt>
                <c:pt idx="157">
                  <c:v>1.3177460769400282</c:v>
                </c:pt>
                <c:pt idx="158">
                  <c:v>4.0220299953000298</c:v>
                </c:pt>
                <c:pt idx="159">
                  <c:v>3.9678986919400279</c:v>
                </c:pt>
                <c:pt idx="160">
                  <c:v>3.9105289885800287</c:v>
                </c:pt>
                <c:pt idx="161">
                  <c:v>3.8557801352200292</c:v>
                </c:pt>
                <c:pt idx="162">
                  <c:v>5.2817227535800297</c:v>
                </c:pt>
                <c:pt idx="163">
                  <c:v>5.2271097602200269</c:v>
                </c:pt>
                <c:pt idx="164">
                  <c:v>5.1682648702200309</c:v>
                </c:pt>
                <c:pt idx="165">
                  <c:v>6.8693753835800342</c:v>
                </c:pt>
                <c:pt idx="166">
                  <c:v>6.8693753835800342</c:v>
                </c:pt>
                <c:pt idx="167">
                  <c:v>6.8693753835800342</c:v>
                </c:pt>
                <c:pt idx="168">
                  <c:v>6.8641550875000048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E-40F3-9CC2-5D1F8119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67368"/>
        <c:axId val="791774584"/>
      </c:scatterChart>
      <c:valAx>
        <c:axId val="79176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74584"/>
        <c:crosses val="autoZero"/>
        <c:crossBetween val="midCat"/>
      </c:valAx>
      <c:valAx>
        <c:axId val="791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76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Axiany price per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76607611548557"/>
          <c:y val="0.17171296296296296"/>
          <c:w val="0.8400022555774278"/>
          <c:h val="0.66496099445902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'Prices Brix'!$B$2</c:f>
              <c:strCache>
                <c:ptCount val="1"/>
                <c:pt idx="0">
                  <c:v>Brix 10 [€/kg]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'Prices Brix'!$A$3:$A$27</c:f>
              <c:numCache>
                <c:formatCode>m/d/yyyy</c:formatCode>
                <c:ptCount val="25"/>
                <c:pt idx="0">
                  <c:v>43831</c:v>
                </c:pt>
                <c:pt idx="1">
                  <c:v>43844</c:v>
                </c:pt>
                <c:pt idx="2">
                  <c:v>43845</c:v>
                </c:pt>
                <c:pt idx="3">
                  <c:v>43858</c:v>
                </c:pt>
                <c:pt idx="4">
                  <c:v>43859</c:v>
                </c:pt>
                <c:pt idx="5">
                  <c:v>43872</c:v>
                </c:pt>
                <c:pt idx="6">
                  <c:v>43873</c:v>
                </c:pt>
                <c:pt idx="7">
                  <c:v>43886</c:v>
                </c:pt>
                <c:pt idx="8">
                  <c:v>43887</c:v>
                </c:pt>
                <c:pt idx="9">
                  <c:v>43900</c:v>
                </c:pt>
                <c:pt idx="10">
                  <c:v>43901</c:v>
                </c:pt>
                <c:pt idx="11">
                  <c:v>43914</c:v>
                </c:pt>
                <c:pt idx="12">
                  <c:v>43915</c:v>
                </c:pt>
                <c:pt idx="13">
                  <c:v>43928</c:v>
                </c:pt>
                <c:pt idx="14">
                  <c:v>43929</c:v>
                </c:pt>
                <c:pt idx="15">
                  <c:v>43942</c:v>
                </c:pt>
                <c:pt idx="16">
                  <c:v>43943</c:v>
                </c:pt>
                <c:pt idx="17">
                  <c:v>43956</c:v>
                </c:pt>
                <c:pt idx="18">
                  <c:v>43957</c:v>
                </c:pt>
                <c:pt idx="19">
                  <c:v>43970</c:v>
                </c:pt>
                <c:pt idx="20">
                  <c:v>43971</c:v>
                </c:pt>
                <c:pt idx="21">
                  <c:v>43984</c:v>
                </c:pt>
                <c:pt idx="22">
                  <c:v>43985</c:v>
                </c:pt>
                <c:pt idx="23">
                  <c:v>43998</c:v>
                </c:pt>
                <c:pt idx="24">
                  <c:v>43999</c:v>
                </c:pt>
              </c:numCache>
            </c:numRef>
          </c:xVal>
          <c:yVal>
            <c:numRef>
              <c:f>'Prices Brix'!$B$3:$B$27</c:f>
              <c:numCache>
                <c:formatCode>0.00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5.2</c:v>
                </c:pt>
                <c:pt idx="3">
                  <c:v>5.2</c:v>
                </c:pt>
                <c:pt idx="4">
                  <c:v>4.5</c:v>
                </c:pt>
                <c:pt idx="5">
                  <c:v>4.5</c:v>
                </c:pt>
                <c:pt idx="6">
                  <c:v>4.2</c:v>
                </c:pt>
                <c:pt idx="7">
                  <c:v>4.2</c:v>
                </c:pt>
                <c:pt idx="8">
                  <c:v>3.8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2.5</c:v>
                </c:pt>
                <c:pt idx="20">
                  <c:v>2.6</c:v>
                </c:pt>
                <c:pt idx="21">
                  <c:v>2.6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E-4D6D-9293-E8302E411497}"/>
            </c:ext>
          </c:extLst>
        </c:ser>
        <c:ser>
          <c:idx val="1"/>
          <c:order val="1"/>
          <c:tx>
            <c:strRef>
              <c:f>'Prices Brix'!$C$2</c:f>
              <c:strCache>
                <c:ptCount val="1"/>
                <c:pt idx="0">
                  <c:v>Brix 6 [€/kg]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'Prices Brix'!$A$3:$A$27</c:f>
              <c:numCache>
                <c:formatCode>m/d/yyyy</c:formatCode>
                <c:ptCount val="25"/>
                <c:pt idx="0">
                  <c:v>43831</c:v>
                </c:pt>
                <c:pt idx="1">
                  <c:v>43844</c:v>
                </c:pt>
                <c:pt idx="2">
                  <c:v>43845</c:v>
                </c:pt>
                <c:pt idx="3">
                  <c:v>43858</c:v>
                </c:pt>
                <c:pt idx="4">
                  <c:v>43859</c:v>
                </c:pt>
                <c:pt idx="5">
                  <c:v>43872</c:v>
                </c:pt>
                <c:pt idx="6">
                  <c:v>43873</c:v>
                </c:pt>
                <c:pt idx="7">
                  <c:v>43886</c:v>
                </c:pt>
                <c:pt idx="8">
                  <c:v>43887</c:v>
                </c:pt>
                <c:pt idx="9">
                  <c:v>43900</c:v>
                </c:pt>
                <c:pt idx="10">
                  <c:v>43901</c:v>
                </c:pt>
                <c:pt idx="11">
                  <c:v>43914</c:v>
                </c:pt>
                <c:pt idx="12">
                  <c:v>43915</c:v>
                </c:pt>
                <c:pt idx="13">
                  <c:v>43928</c:v>
                </c:pt>
                <c:pt idx="14">
                  <c:v>43929</c:v>
                </c:pt>
                <c:pt idx="15">
                  <c:v>43942</c:v>
                </c:pt>
                <c:pt idx="16">
                  <c:v>43943</c:v>
                </c:pt>
                <c:pt idx="17">
                  <c:v>43956</c:v>
                </c:pt>
                <c:pt idx="18">
                  <c:v>43957</c:v>
                </c:pt>
                <c:pt idx="19">
                  <c:v>43970</c:v>
                </c:pt>
                <c:pt idx="20">
                  <c:v>43971</c:v>
                </c:pt>
                <c:pt idx="21">
                  <c:v>43984</c:v>
                </c:pt>
                <c:pt idx="22">
                  <c:v>43985</c:v>
                </c:pt>
                <c:pt idx="23">
                  <c:v>43998</c:v>
                </c:pt>
                <c:pt idx="24">
                  <c:v>43999</c:v>
                </c:pt>
              </c:numCache>
            </c:numRef>
          </c:xVal>
          <c:yVal>
            <c:numRef>
              <c:f>'Prices Brix'!$C$3:$C$27</c:f>
              <c:numCache>
                <c:formatCode>0.00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2.8</c:v>
                </c:pt>
                <c:pt idx="7">
                  <c:v>2.8</c:v>
                </c:pt>
                <c:pt idx="8">
                  <c:v>2.5</c:v>
                </c:pt>
                <c:pt idx="9">
                  <c:v>2.5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</c:v>
                </c:pt>
                <c:pt idx="13">
                  <c:v>2</c:v>
                </c:pt>
                <c:pt idx="14">
                  <c:v>1.8</c:v>
                </c:pt>
                <c:pt idx="15">
                  <c:v>1.8</c:v>
                </c:pt>
                <c:pt idx="16">
                  <c:v>1.6</c:v>
                </c:pt>
                <c:pt idx="17">
                  <c:v>1.6</c:v>
                </c:pt>
                <c:pt idx="18">
                  <c:v>1.4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E-4D6D-9293-E8302E41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57760"/>
        <c:axId val="558958744"/>
      </c:scatterChart>
      <c:valAx>
        <c:axId val="558957760"/>
        <c:scaling>
          <c:orientation val="minMax"/>
          <c:max val="44008"/>
          <c:min val="438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58744"/>
        <c:crosses val="autoZero"/>
        <c:crossBetween val="midCat"/>
        <c:majorUnit val="14"/>
      </c:valAx>
      <c:valAx>
        <c:axId val="5589587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Price</a:t>
                </a:r>
                <a:r>
                  <a:rPr lang="nl-NL" baseline="0"/>
                  <a:t> (€)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9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81810896685291"/>
          <c:y val="0.19150636233761922"/>
          <c:w val="0.29193797854979864"/>
          <c:h val="0.18470513970563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347869</xdr:colOff>
      <xdr:row>0</xdr:row>
      <xdr:rowOff>124239</xdr:rowOff>
    </xdr:from>
    <xdr:to>
      <xdr:col>21</xdr:col>
      <xdr:colOff>306457</xdr:colOff>
      <xdr:row>7</xdr:row>
      <xdr:rowOff>149087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D3A60-C13F-46ED-9E30-6A80FA3AD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347869</xdr:colOff>
      <xdr:row>8</xdr:row>
      <xdr:rowOff>52800</xdr:rowOff>
    </xdr:from>
    <xdr:to>
      <xdr:col>21</xdr:col>
      <xdr:colOff>331304</xdr:colOff>
      <xdr:row>18</xdr:row>
      <xdr:rowOff>16566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28C1BB-0501-4341-94CF-443FF747B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339587</xdr:colOff>
      <xdr:row>18</xdr:row>
      <xdr:rowOff>143909</xdr:rowOff>
    </xdr:from>
    <xdr:to>
      <xdr:col>21</xdr:col>
      <xdr:colOff>347870</xdr:colOff>
      <xdr:row>28</xdr:row>
      <xdr:rowOff>57978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2AC4BE-5006-43E4-B846-B1EB4924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218513</xdr:colOff>
      <xdr:row>30</xdr:row>
      <xdr:rowOff>12325</xdr:rowOff>
    </xdr:from>
    <xdr:to>
      <xdr:col>21</xdr:col>
      <xdr:colOff>448236</xdr:colOff>
      <xdr:row>44</xdr:row>
      <xdr:rowOff>88525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76B51-E478-4044-A96F-41AA1A9D4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14616</xdr:colOff>
      <xdr:row>45</xdr:row>
      <xdr:rowOff>177527</xdr:rowOff>
    </xdr:from>
    <xdr:to>
      <xdr:col>23</xdr:col>
      <xdr:colOff>22898</xdr:colOff>
      <xdr:row>59</xdr:row>
      <xdr:rowOff>78441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43ADE-B984-4E77-A23B-CA1C1434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0.10741</cdr:x>
      <cdr:y>0.13198</cdr:y>
    </cdr:from>
    <cdr:to>
      <cdr:x>0.27383</cdr:x>
      <cdr:y>0.22379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4D5E61-B5B3-4CDE-87F8-84BC2439BBF4}"/>
            </a:ext>
          </a:extLst>
        </cdr:cNvPr>
        <cdr:cNvSpPr txBox="1"/>
      </cdr:nvSpPr>
      <cdr:spPr>
        <a:xfrm xmlns:a="http://schemas.openxmlformats.org/drawingml/2006/main">
          <a:off x="588066" y="261940"/>
          <a:ext cx="911087" cy="182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0.09531</cdr:x>
      <cdr:y>0.09859</cdr:y>
    </cdr:from>
    <cdr:to>
      <cdr:x>0.24054</cdr:x>
      <cdr:y>0.23213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52B3AB-0286-4775-A9FC-2D70E7FC90DB}"/>
            </a:ext>
          </a:extLst>
        </cdr:cNvPr>
        <cdr:cNvSpPr txBox="1"/>
      </cdr:nvSpPr>
      <cdr:spPr>
        <a:xfrm xmlns:a="http://schemas.openxmlformats.org/drawingml/2006/main">
          <a:off x="521805" y="195679"/>
          <a:ext cx="795130" cy="2650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[kg/m²]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0.08604</cdr:x>
      <cdr:y>0.10696</cdr:y>
    </cdr:from>
    <cdr:to>
      <cdr:x>0.23062</cdr:x>
      <cdr:y>0.24879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9AE493-6972-4CA5-9A5D-F0FC4E3362BE}"/>
            </a:ext>
          </a:extLst>
        </cdr:cNvPr>
        <cdr:cNvSpPr txBox="1"/>
      </cdr:nvSpPr>
      <cdr:spPr>
        <a:xfrm xmlns:a="http://schemas.openxmlformats.org/drawingml/2006/main">
          <a:off x="473213" y="199887"/>
          <a:ext cx="795130" cy="2650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[kg/m²]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0.06767</cdr:x>
      <cdr:y>0.10533</cdr:y>
    </cdr:from>
    <cdr:to>
      <cdr:x>0.21159</cdr:x>
      <cdr:y>0.25103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9AE493-6972-4CA5-9A5D-F0FC4E3362BE}"/>
            </a:ext>
          </a:extLst>
        </cdr:cNvPr>
        <cdr:cNvSpPr txBox="1"/>
      </cdr:nvSpPr>
      <cdr:spPr>
        <a:xfrm xmlns:a="http://schemas.openxmlformats.org/drawingml/2006/main">
          <a:off x="373822" y="191604"/>
          <a:ext cx="795130" cy="2650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[€/m²]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0.06767</cdr:x>
      <cdr:y>0.10533</cdr:y>
    </cdr:from>
    <cdr:to>
      <cdr:x>0.21159</cdr:x>
      <cdr:y>0.25103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9AE493-6972-4CA5-9A5D-F0FC4E3362BE}"/>
            </a:ext>
          </a:extLst>
        </cdr:cNvPr>
        <cdr:cNvSpPr txBox="1"/>
      </cdr:nvSpPr>
      <cdr:spPr>
        <a:xfrm xmlns:a="http://schemas.openxmlformats.org/drawingml/2006/main">
          <a:off x="373822" y="191604"/>
          <a:ext cx="795130" cy="26504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[€/m²]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219075</xdr:rowOff>
    </xdr:from>
    <xdr:to>
      <xdr:col>13</xdr:col>
      <xdr:colOff>19049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B6D20-382C-4E0B-8BEB-A6B71E2C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CF20-4D93-4C90-82E0-954D640368D2}">
  <dimension ref="A1:M209"/>
  <sheetViews>
    <sheetView tabSelected="1" topLeftCell="A32" zoomScale="70" zoomScaleNormal="70" workbookViewId="0">
      <selection activeCell="P66" sqref="P66"/>
    </sheetView>
  </sheetViews>
  <sheetFormatPr defaultRowHeight="14" x14ac:dyDescent="0.3"/>
  <cols>
    <col min="1" max="1" width="10.4140625" customWidth="1"/>
    <col min="2" max="2" width="8.83203125" style="3" customWidth="1"/>
    <col min="3" max="4" width="8.83203125" style="10" customWidth="1"/>
    <col min="5" max="5" width="8.25" customWidth="1"/>
    <col min="6" max="6" width="8.58203125" customWidth="1"/>
    <col min="7" max="7" width="13.1640625" customWidth="1"/>
    <col min="8" max="8" width="13.4140625" customWidth="1"/>
    <col min="9" max="9" width="9.25" style="10" customWidth="1"/>
    <col min="10" max="10" width="10.83203125" style="3" customWidth="1"/>
    <col min="11" max="11" width="10.75" style="3" customWidth="1"/>
    <col min="12" max="12" width="10.4140625" style="10" customWidth="1"/>
    <col min="13" max="13" width="8.25" customWidth="1"/>
  </cols>
  <sheetData>
    <row r="1" spans="1:12" ht="17.5" x14ac:dyDescent="0.35">
      <c r="A1" s="8" t="s">
        <v>24</v>
      </c>
    </row>
    <row r="2" spans="1:12" ht="17.25" customHeight="1" x14ac:dyDescent="0.3">
      <c r="A2" s="19"/>
      <c r="B2" s="20"/>
      <c r="C2" s="21"/>
      <c r="D2" s="21"/>
      <c r="E2" s="44" t="s">
        <v>19</v>
      </c>
      <c r="F2" s="44"/>
      <c r="G2" s="22"/>
      <c r="H2" s="22"/>
      <c r="I2" s="21"/>
      <c r="J2" s="45" t="s">
        <v>16</v>
      </c>
      <c r="K2" s="46"/>
      <c r="L2" s="47"/>
    </row>
    <row r="3" spans="1:12" s="13" customFormat="1" ht="43.5" customHeight="1" x14ac:dyDescent="0.3">
      <c r="A3" s="23" t="s">
        <v>9</v>
      </c>
      <c r="B3" s="16" t="s">
        <v>6</v>
      </c>
      <c r="C3" s="14" t="s">
        <v>10</v>
      </c>
      <c r="D3" s="12" t="s">
        <v>23</v>
      </c>
      <c r="E3" s="12" t="s">
        <v>20</v>
      </c>
      <c r="F3" s="12" t="s">
        <v>21</v>
      </c>
      <c r="G3" s="12" t="s">
        <v>12</v>
      </c>
      <c r="H3" s="14" t="s">
        <v>11</v>
      </c>
      <c r="I3" s="15" t="s">
        <v>13</v>
      </c>
      <c r="J3" s="18" t="s">
        <v>17</v>
      </c>
      <c r="K3" s="18" t="s">
        <v>18</v>
      </c>
      <c r="L3" s="24" t="s">
        <v>13</v>
      </c>
    </row>
    <row r="4" spans="1:12" s="5" customFormat="1" ht="18" customHeight="1" x14ac:dyDescent="0.3">
      <c r="A4" s="25"/>
      <c r="B4" s="17" t="s">
        <v>15</v>
      </c>
      <c r="C4" s="11" t="s">
        <v>15</v>
      </c>
      <c r="D4" s="6" t="s">
        <v>4</v>
      </c>
      <c r="E4" s="6" t="s">
        <v>5</v>
      </c>
      <c r="F4" s="7" t="s">
        <v>5</v>
      </c>
      <c r="G4" s="6" t="s">
        <v>5</v>
      </c>
      <c r="H4" s="6" t="s">
        <v>5</v>
      </c>
      <c r="I4" s="6" t="s">
        <v>14</v>
      </c>
      <c r="J4" s="17" t="s">
        <v>15</v>
      </c>
      <c r="K4" s="17" t="s">
        <v>15</v>
      </c>
      <c r="L4" s="26" t="s">
        <v>14</v>
      </c>
    </row>
    <row r="5" spans="1:12" x14ac:dyDescent="0.3">
      <c r="A5" s="27">
        <v>43875.041666666628</v>
      </c>
      <c r="B5" s="49">
        <v>0</v>
      </c>
      <c r="C5" s="49">
        <v>0</v>
      </c>
      <c r="D5" s="29">
        <v>8.6</v>
      </c>
      <c r="E5" s="30">
        <f>IF(A5&gt;0,LOOKUP(A5,'Prices Brix'!$A$3:$A$27,'Prices Brix'!$C$3:$C$27)," ")</f>
        <v>2.8</v>
      </c>
      <c r="F5" s="30">
        <f>IF(A5&gt;0,LOOKUP(A5,'Prices Brix'!$A$3:$A$27,'Prices Brix'!$B$3:$B$27)," ")</f>
        <v>4.2</v>
      </c>
      <c r="G5" s="28">
        <f>IF(A5&gt;0,E5+(D5-6)*(F5-E5)/(10-6)," ")</f>
        <v>3.71</v>
      </c>
      <c r="H5" s="28">
        <f>G5*0.5</f>
        <v>1.855</v>
      </c>
      <c r="I5" s="29">
        <f>IF(A5&gt;0,B5*G5+C5*H5,0)</f>
        <v>0</v>
      </c>
      <c r="J5" s="28">
        <f>B5</f>
        <v>0</v>
      </c>
      <c r="K5" s="28">
        <f>B5+C5</f>
        <v>0</v>
      </c>
      <c r="L5" s="31">
        <f>I5</f>
        <v>0</v>
      </c>
    </row>
    <row r="6" spans="1:12" x14ac:dyDescent="0.3">
      <c r="A6" s="27">
        <v>43880.041666666628</v>
      </c>
      <c r="B6" s="49">
        <v>7.0000000000000007E-2</v>
      </c>
      <c r="C6" s="49">
        <v>0</v>
      </c>
      <c r="D6" s="29">
        <f>D5</f>
        <v>8.6</v>
      </c>
      <c r="E6" s="30">
        <f>IF(A6&gt;0,LOOKUP(A6,'Prices Brix'!$A$3:$A$27,'Prices Brix'!$C$3:$C$27)," ")</f>
        <v>2.8</v>
      </c>
      <c r="F6" s="30">
        <f>IF(A6&gt;0,LOOKUP(A6,'Prices Brix'!$A$3:$A$27,'Prices Brix'!$B$3:$B$27)," ")</f>
        <v>4.2</v>
      </c>
      <c r="G6" s="28">
        <f t="shared" ref="G6:G8" si="0">IF(A6&gt;0,E6+(D6-6)*(F6-E6)/(10-6)," ")</f>
        <v>3.71</v>
      </c>
      <c r="H6" s="28">
        <f t="shared" ref="H6:H8" si="1">G6*0.5</f>
        <v>1.855</v>
      </c>
      <c r="I6" s="29">
        <f t="shared" ref="I6:I8" si="2">IF(A6&gt;0,B6*G6+C6*H6,0)</f>
        <v>0.25970000000000004</v>
      </c>
      <c r="J6" s="28">
        <f>B6+J5</f>
        <v>7.0000000000000007E-2</v>
      </c>
      <c r="K6" s="28">
        <f>B6+C6+K5</f>
        <v>7.0000000000000007E-2</v>
      </c>
      <c r="L6" s="31">
        <f>I6+L5</f>
        <v>0.25970000000000004</v>
      </c>
    </row>
    <row r="7" spans="1:12" x14ac:dyDescent="0.3">
      <c r="A7" s="27">
        <v>43885.041666666628</v>
      </c>
      <c r="B7" s="49">
        <v>0.97</v>
      </c>
      <c r="C7" s="49">
        <v>0</v>
      </c>
      <c r="D7" s="29">
        <f t="shared" ref="D7:D30" si="3">D6</f>
        <v>8.6</v>
      </c>
      <c r="E7" s="30">
        <f>IF(A7&gt;0,LOOKUP(A7,'Prices Brix'!$A$3:$A$27,'Prices Brix'!$C$3:$C$27)," ")</f>
        <v>2.8</v>
      </c>
      <c r="F7" s="30">
        <f>IF(A7&gt;0,LOOKUP(A7,'Prices Brix'!$A$3:$A$27,'Prices Brix'!$B$3:$B$27)," ")</f>
        <v>4.2</v>
      </c>
      <c r="G7" s="28">
        <f t="shared" si="0"/>
        <v>3.71</v>
      </c>
      <c r="H7" s="28">
        <f t="shared" si="1"/>
        <v>1.855</v>
      </c>
      <c r="I7" s="29">
        <f t="shared" si="2"/>
        <v>3.5987</v>
      </c>
      <c r="J7" s="28">
        <f t="shared" ref="J7:J27" si="4">B7+J6</f>
        <v>1.04</v>
      </c>
      <c r="K7" s="28">
        <f t="shared" ref="K7:K27" si="5">B7+C7+K6</f>
        <v>1.04</v>
      </c>
      <c r="L7" s="31">
        <f t="shared" ref="L7:L27" si="6">I7+L6</f>
        <v>3.8584000000000001</v>
      </c>
    </row>
    <row r="8" spans="1:12" x14ac:dyDescent="0.3">
      <c r="A8" s="27">
        <v>43889.041666666628</v>
      </c>
      <c r="B8" s="49">
        <v>0.39</v>
      </c>
      <c r="C8" s="49">
        <v>0</v>
      </c>
      <c r="D8" s="29">
        <f t="shared" si="3"/>
        <v>8.6</v>
      </c>
      <c r="E8" s="30">
        <f>IF(A8&gt;0,LOOKUP(A8,'Prices Brix'!$A$3:$A$27,'Prices Brix'!$C$3:$C$27)," ")</f>
        <v>2.5</v>
      </c>
      <c r="F8" s="30">
        <f>IF(A8&gt;0,LOOKUP(A8,'Prices Brix'!$A$3:$A$27,'Prices Brix'!$B$3:$B$27)," ")</f>
        <v>3.8</v>
      </c>
      <c r="G8" s="28">
        <f t="shared" si="0"/>
        <v>3.3449999999999998</v>
      </c>
      <c r="H8" s="28">
        <f t="shared" si="1"/>
        <v>1.6724999999999999</v>
      </c>
      <c r="I8" s="29">
        <f t="shared" si="2"/>
        <v>1.3045499999999999</v>
      </c>
      <c r="J8" s="28">
        <f t="shared" si="4"/>
        <v>1.4300000000000002</v>
      </c>
      <c r="K8" s="28">
        <f t="shared" si="5"/>
        <v>1.4300000000000002</v>
      </c>
      <c r="L8" s="31">
        <f t="shared" si="6"/>
        <v>5.1629500000000004</v>
      </c>
    </row>
    <row r="9" spans="1:12" x14ac:dyDescent="0.3">
      <c r="A9" s="27">
        <v>43894.041666666628</v>
      </c>
      <c r="B9" s="49">
        <v>0.82</v>
      </c>
      <c r="C9" s="49">
        <v>0</v>
      </c>
      <c r="D9" s="29">
        <f t="shared" si="3"/>
        <v>8.6</v>
      </c>
      <c r="E9" s="30">
        <f>IF(A9&gt;0,LOOKUP(A9,'Prices Brix'!$A$3:$A$27,'Prices Brix'!$C$3:$C$27)," ")</f>
        <v>2.5</v>
      </c>
      <c r="F9" s="30">
        <f>IF(A9&gt;0,LOOKUP(A9,'Prices Brix'!$A$3:$A$27,'Prices Brix'!$B$3:$B$27)," ")</f>
        <v>3.8</v>
      </c>
      <c r="G9" s="28">
        <f t="shared" ref="G9:G10" si="7">IF(A9&gt;0,E9+(D9-6)*(F9-E9)/(10-6)," ")</f>
        <v>3.3449999999999998</v>
      </c>
      <c r="H9" s="28">
        <f t="shared" ref="H9" si="8">G9*0.5</f>
        <v>1.6724999999999999</v>
      </c>
      <c r="I9" s="29">
        <f t="shared" ref="I9:I27" si="9">IF(A9&gt;0,B9*G9+C9*H9,0)</f>
        <v>2.7428999999999997</v>
      </c>
      <c r="J9" s="28">
        <f t="shared" si="4"/>
        <v>2.25</v>
      </c>
      <c r="K9" s="28">
        <f t="shared" si="5"/>
        <v>2.25</v>
      </c>
      <c r="L9" s="31">
        <f t="shared" si="6"/>
        <v>7.90585</v>
      </c>
    </row>
    <row r="10" spans="1:12" x14ac:dyDescent="0.3">
      <c r="A10" s="27">
        <v>43899.041666666628</v>
      </c>
      <c r="B10" s="49">
        <v>0.87</v>
      </c>
      <c r="C10" s="49">
        <v>0</v>
      </c>
      <c r="D10" s="29">
        <f t="shared" si="3"/>
        <v>8.6</v>
      </c>
      <c r="E10" s="30">
        <f>IF(A10&gt;0,LOOKUP(A10,'Prices Brix'!$A$3:$A$27,'Prices Brix'!$C$3:$C$27)," ")</f>
        <v>2.5</v>
      </c>
      <c r="F10" s="30">
        <f>IF(A10&gt;0,LOOKUP(A10,'Prices Brix'!$A$3:$A$27,'Prices Brix'!$B$3:$B$27)," ")</f>
        <v>3.8</v>
      </c>
      <c r="G10" s="28">
        <f t="shared" si="7"/>
        <v>3.3449999999999998</v>
      </c>
      <c r="H10" s="28">
        <f>IF(A10&gt;0,G10*0.5,"")</f>
        <v>1.6724999999999999</v>
      </c>
      <c r="I10" s="29">
        <f t="shared" si="9"/>
        <v>2.9101499999999998</v>
      </c>
      <c r="J10" s="28">
        <f t="shared" si="4"/>
        <v>3.12</v>
      </c>
      <c r="K10" s="28">
        <f t="shared" si="5"/>
        <v>3.12</v>
      </c>
      <c r="L10" s="31">
        <f t="shared" si="6"/>
        <v>10.815999999999999</v>
      </c>
    </row>
    <row r="11" spans="1:12" x14ac:dyDescent="0.3">
      <c r="A11" s="27">
        <v>43903.041666666628</v>
      </c>
      <c r="B11" s="49">
        <v>0.45</v>
      </c>
      <c r="C11" s="49">
        <v>0</v>
      </c>
      <c r="D11" s="29">
        <f t="shared" si="3"/>
        <v>8.6</v>
      </c>
      <c r="E11" s="30">
        <f>IF(A11&gt;0,LOOKUP(A11,'Prices Brix'!$A$3:$A$27,'Prices Brix'!$C$3:$C$27)," ")</f>
        <v>2.2000000000000002</v>
      </c>
      <c r="F11" s="30">
        <f>IF(A11&gt;0,LOOKUP(A11,'Prices Brix'!$A$3:$A$27,'Prices Brix'!$B$3:$B$27)," ")</f>
        <v>3.2</v>
      </c>
      <c r="G11" s="28">
        <f t="shared" ref="G11:G27" si="10">IF(A11&gt;0,E11+(D11-6)*(F11-E11)/(10-6)," ")</f>
        <v>2.85</v>
      </c>
      <c r="H11" s="28">
        <f t="shared" ref="H11:H27" si="11">IF(A11&gt;0,G11*0.5,"")</f>
        <v>1.425</v>
      </c>
      <c r="I11" s="29">
        <f t="shared" si="9"/>
        <v>1.2825</v>
      </c>
      <c r="J11" s="28">
        <f t="shared" si="4"/>
        <v>3.5700000000000003</v>
      </c>
      <c r="K11" s="28">
        <f t="shared" si="5"/>
        <v>3.5700000000000003</v>
      </c>
      <c r="L11" s="31">
        <f t="shared" si="6"/>
        <v>12.0985</v>
      </c>
    </row>
    <row r="12" spans="1:12" x14ac:dyDescent="0.3">
      <c r="A12" s="27">
        <v>43908.041666666628</v>
      </c>
      <c r="B12" s="49">
        <v>0.5</v>
      </c>
      <c r="C12" s="49">
        <v>0</v>
      </c>
      <c r="D12" s="29">
        <v>8</v>
      </c>
      <c r="E12" s="30">
        <f>IF(A12&gt;0,LOOKUP(A12,'Prices Brix'!$A$3:$A$27,'Prices Brix'!$C$3:$C$27)," ")</f>
        <v>2.2000000000000002</v>
      </c>
      <c r="F12" s="30">
        <f>IF(A12&gt;0,LOOKUP(A12,'Prices Brix'!$A$3:$A$27,'Prices Brix'!$B$3:$B$27)," ")</f>
        <v>3.2</v>
      </c>
      <c r="G12" s="28">
        <f t="shared" si="10"/>
        <v>2.7</v>
      </c>
      <c r="H12" s="28">
        <f t="shared" si="11"/>
        <v>1.35</v>
      </c>
      <c r="I12" s="29">
        <f t="shared" si="9"/>
        <v>1.35</v>
      </c>
      <c r="J12" s="28">
        <f t="shared" si="4"/>
        <v>4.07</v>
      </c>
      <c r="K12" s="28">
        <f t="shared" si="5"/>
        <v>4.07</v>
      </c>
      <c r="L12" s="31">
        <f t="shared" si="6"/>
        <v>13.448499999999999</v>
      </c>
    </row>
    <row r="13" spans="1:12" x14ac:dyDescent="0.3">
      <c r="A13" s="27">
        <v>43913.041666666628</v>
      </c>
      <c r="B13" s="49">
        <v>0.28000000000000003</v>
      </c>
      <c r="C13" s="49">
        <v>0</v>
      </c>
      <c r="D13" s="29">
        <f t="shared" si="3"/>
        <v>8</v>
      </c>
      <c r="E13" s="30">
        <f>IF(A13&gt;0,LOOKUP(A13,'Prices Brix'!$A$3:$A$27,'Prices Brix'!$C$3:$C$27)," ")</f>
        <v>2.2000000000000002</v>
      </c>
      <c r="F13" s="30">
        <f>IF(A13&gt;0,LOOKUP(A13,'Prices Brix'!$A$3:$A$27,'Prices Brix'!$B$3:$B$27)," ")</f>
        <v>3.2</v>
      </c>
      <c r="G13" s="28">
        <f t="shared" si="10"/>
        <v>2.7</v>
      </c>
      <c r="H13" s="28">
        <f t="shared" si="11"/>
        <v>1.35</v>
      </c>
      <c r="I13" s="29">
        <f t="shared" si="9"/>
        <v>0.75600000000000012</v>
      </c>
      <c r="J13" s="28">
        <f t="shared" si="4"/>
        <v>4.3500000000000005</v>
      </c>
      <c r="K13" s="28">
        <f t="shared" si="5"/>
        <v>4.3500000000000005</v>
      </c>
      <c r="L13" s="31">
        <f t="shared" si="6"/>
        <v>14.204499999999999</v>
      </c>
    </row>
    <row r="14" spans="1:12" x14ac:dyDescent="0.3">
      <c r="A14" s="27">
        <v>43917.041666666628</v>
      </c>
      <c r="B14" s="49">
        <v>0.44</v>
      </c>
      <c r="C14" s="49">
        <v>0</v>
      </c>
      <c r="D14" s="29">
        <f t="shared" si="3"/>
        <v>8</v>
      </c>
      <c r="E14" s="30">
        <f>IF(A14&gt;0,LOOKUP(A14,'Prices Brix'!$A$3:$A$27,'Prices Brix'!$C$3:$C$27)," ")</f>
        <v>2</v>
      </c>
      <c r="F14" s="30">
        <f>IF(A14&gt;0,LOOKUP(A14,'Prices Brix'!$A$3:$A$27,'Prices Brix'!$B$3:$B$27)," ")</f>
        <v>2.8</v>
      </c>
      <c r="G14" s="28">
        <f t="shared" si="10"/>
        <v>2.4</v>
      </c>
      <c r="H14" s="28">
        <f t="shared" si="11"/>
        <v>1.2</v>
      </c>
      <c r="I14" s="29">
        <f t="shared" si="9"/>
        <v>1.056</v>
      </c>
      <c r="J14" s="28">
        <f t="shared" si="4"/>
        <v>4.7900000000000009</v>
      </c>
      <c r="K14" s="28">
        <f t="shared" si="5"/>
        <v>4.7900000000000009</v>
      </c>
      <c r="L14" s="31">
        <f t="shared" si="6"/>
        <v>15.2605</v>
      </c>
    </row>
    <row r="15" spans="1:12" x14ac:dyDescent="0.3">
      <c r="A15" s="27">
        <v>43921.999999999651</v>
      </c>
      <c r="B15" s="49">
        <v>0.4</v>
      </c>
      <c r="C15" s="49">
        <v>0</v>
      </c>
      <c r="D15" s="29">
        <v>8.8000000000000007</v>
      </c>
      <c r="E15" s="30">
        <f>IF(A15&gt;0,LOOKUP(A15,'Prices Brix'!$A$3:$A$27,'Prices Brix'!$C$3:$C$27)," ")</f>
        <v>2</v>
      </c>
      <c r="F15" s="30">
        <f>IF(A15&gt;0,LOOKUP(A15,'Prices Brix'!$A$3:$A$27,'Prices Brix'!$B$3:$B$27)," ")</f>
        <v>2.8</v>
      </c>
      <c r="G15" s="28">
        <f t="shared" si="10"/>
        <v>2.56</v>
      </c>
      <c r="H15" s="28">
        <f t="shared" si="11"/>
        <v>1.28</v>
      </c>
      <c r="I15" s="29">
        <f t="shared" si="9"/>
        <v>1.024</v>
      </c>
      <c r="J15" s="28">
        <f t="shared" si="4"/>
        <v>5.1900000000000013</v>
      </c>
      <c r="K15" s="28">
        <f t="shared" si="5"/>
        <v>5.1900000000000013</v>
      </c>
      <c r="L15" s="31">
        <f t="shared" si="6"/>
        <v>16.284500000000001</v>
      </c>
    </row>
    <row r="16" spans="1:12" x14ac:dyDescent="0.3">
      <c r="A16" s="27">
        <v>43926.999999999651</v>
      </c>
      <c r="B16" s="49">
        <v>0.68</v>
      </c>
      <c r="C16" s="49">
        <v>0</v>
      </c>
      <c r="D16" s="29">
        <f t="shared" si="3"/>
        <v>8.8000000000000007</v>
      </c>
      <c r="E16" s="30">
        <f>IF(A16&gt;0,LOOKUP(A16,'Prices Brix'!$A$3:$A$27,'Prices Brix'!$C$3:$C$27)," ")</f>
        <v>2</v>
      </c>
      <c r="F16" s="30">
        <f>IF(A16&gt;0,LOOKUP(A16,'Prices Brix'!$A$3:$A$27,'Prices Brix'!$B$3:$B$27)," ")</f>
        <v>2.8</v>
      </c>
      <c r="G16" s="28">
        <f t="shared" si="10"/>
        <v>2.56</v>
      </c>
      <c r="H16" s="28">
        <f t="shared" si="11"/>
        <v>1.28</v>
      </c>
      <c r="I16" s="29">
        <f t="shared" si="9"/>
        <v>1.7408000000000001</v>
      </c>
      <c r="J16" s="28">
        <f t="shared" si="4"/>
        <v>5.870000000000001</v>
      </c>
      <c r="K16" s="28">
        <f t="shared" si="5"/>
        <v>5.870000000000001</v>
      </c>
      <c r="L16" s="31">
        <f t="shared" si="6"/>
        <v>18.025300000000001</v>
      </c>
    </row>
    <row r="17" spans="1:12" x14ac:dyDescent="0.3">
      <c r="A17" s="27">
        <v>43930.999999999651</v>
      </c>
      <c r="B17" s="49">
        <v>0.49</v>
      </c>
      <c r="C17" s="49">
        <v>0</v>
      </c>
      <c r="D17" s="29">
        <f t="shared" si="3"/>
        <v>8.8000000000000007</v>
      </c>
      <c r="E17" s="30">
        <f>IF(A17&gt;0,LOOKUP(A17,'Prices Brix'!$A$3:$A$27,'Prices Brix'!$C$3:$C$27)," ")</f>
        <v>1.8</v>
      </c>
      <c r="F17" s="30">
        <f>IF(A17&gt;0,LOOKUP(A17,'Prices Brix'!$A$3:$A$27,'Prices Brix'!$B$3:$B$27)," ")</f>
        <v>2.6</v>
      </c>
      <c r="G17" s="28">
        <f t="shared" si="10"/>
        <v>2.3600000000000003</v>
      </c>
      <c r="H17" s="28">
        <f t="shared" si="11"/>
        <v>1.1800000000000002</v>
      </c>
      <c r="I17" s="29">
        <f t="shared" si="9"/>
        <v>1.1564000000000001</v>
      </c>
      <c r="J17" s="28">
        <f t="shared" si="4"/>
        <v>6.3600000000000012</v>
      </c>
      <c r="K17" s="28">
        <f t="shared" si="5"/>
        <v>6.3600000000000012</v>
      </c>
      <c r="L17" s="31">
        <f t="shared" si="6"/>
        <v>19.181700000000003</v>
      </c>
    </row>
    <row r="18" spans="1:12" x14ac:dyDescent="0.3">
      <c r="A18" s="27">
        <v>43935.999999999651</v>
      </c>
      <c r="B18" s="49">
        <v>0.69</v>
      </c>
      <c r="C18" s="49">
        <v>0</v>
      </c>
      <c r="D18" s="29">
        <v>8.9</v>
      </c>
      <c r="E18" s="30">
        <f>IF(A18&gt;0,LOOKUP(A18,'Prices Brix'!$A$3:$A$27,'Prices Brix'!$C$3:$C$27)," ")</f>
        <v>1.8</v>
      </c>
      <c r="F18" s="30">
        <f>IF(A18&gt;0,LOOKUP(A18,'Prices Brix'!$A$3:$A$27,'Prices Brix'!$B$3:$B$27)," ")</f>
        <v>2.6</v>
      </c>
      <c r="G18" s="28">
        <f t="shared" si="10"/>
        <v>2.38</v>
      </c>
      <c r="H18" s="28">
        <f t="shared" si="11"/>
        <v>1.19</v>
      </c>
      <c r="I18" s="29">
        <f t="shared" si="9"/>
        <v>1.6421999999999999</v>
      </c>
      <c r="J18" s="28">
        <f t="shared" si="4"/>
        <v>7.0500000000000007</v>
      </c>
      <c r="K18" s="28">
        <f t="shared" si="5"/>
        <v>7.0500000000000007</v>
      </c>
      <c r="L18" s="31">
        <f t="shared" si="6"/>
        <v>20.823900000000002</v>
      </c>
    </row>
    <row r="19" spans="1:12" x14ac:dyDescent="0.3">
      <c r="A19" s="27">
        <v>43940.999999999651</v>
      </c>
      <c r="B19" s="49">
        <v>0.65</v>
      </c>
      <c r="C19" s="49">
        <v>0</v>
      </c>
      <c r="D19" s="29">
        <f t="shared" si="3"/>
        <v>8.9</v>
      </c>
      <c r="E19" s="30">
        <f>IF(A19&gt;0,LOOKUP(A19,'Prices Brix'!$A$3:$A$27,'Prices Brix'!$C$3:$C$27)," ")</f>
        <v>1.8</v>
      </c>
      <c r="F19" s="30">
        <f>IF(A19&gt;0,LOOKUP(A19,'Prices Brix'!$A$3:$A$27,'Prices Brix'!$B$3:$B$27)," ")</f>
        <v>2.6</v>
      </c>
      <c r="G19" s="28">
        <f t="shared" si="10"/>
        <v>2.38</v>
      </c>
      <c r="H19" s="28">
        <f t="shared" si="11"/>
        <v>1.19</v>
      </c>
      <c r="I19" s="29">
        <f t="shared" si="9"/>
        <v>1.5469999999999999</v>
      </c>
      <c r="J19" s="28">
        <f t="shared" si="4"/>
        <v>7.7000000000000011</v>
      </c>
      <c r="K19" s="28">
        <f t="shared" si="5"/>
        <v>7.7000000000000011</v>
      </c>
      <c r="L19" s="31">
        <f t="shared" si="6"/>
        <v>22.370900000000002</v>
      </c>
    </row>
    <row r="20" spans="1:12" x14ac:dyDescent="0.3">
      <c r="A20" s="27">
        <v>43944.999999999651</v>
      </c>
      <c r="B20" s="49">
        <v>0.64</v>
      </c>
      <c r="C20" s="49">
        <v>2.2000000000000001E-3</v>
      </c>
      <c r="D20" s="29">
        <f t="shared" si="3"/>
        <v>8.9</v>
      </c>
      <c r="E20" s="30">
        <f>IF(A20&gt;0,LOOKUP(A20,'Prices Brix'!$A$3:$A$27,'Prices Brix'!$C$3:$C$27)," ")</f>
        <v>1.6</v>
      </c>
      <c r="F20" s="30">
        <f>IF(A20&gt;0,LOOKUP(A20,'Prices Brix'!$A$3:$A$27,'Prices Brix'!$B$3:$B$27)," ")</f>
        <v>2.4</v>
      </c>
      <c r="G20" s="28">
        <f t="shared" si="10"/>
        <v>2.1800000000000002</v>
      </c>
      <c r="H20" s="28">
        <f t="shared" si="11"/>
        <v>1.0900000000000001</v>
      </c>
      <c r="I20" s="29">
        <f t="shared" si="9"/>
        <v>1.3975980000000001</v>
      </c>
      <c r="J20" s="28">
        <f t="shared" si="4"/>
        <v>8.3400000000000016</v>
      </c>
      <c r="K20" s="28">
        <f t="shared" si="5"/>
        <v>8.3422000000000018</v>
      </c>
      <c r="L20" s="31">
        <f t="shared" si="6"/>
        <v>23.768498000000001</v>
      </c>
    </row>
    <row r="21" spans="1:12" x14ac:dyDescent="0.3">
      <c r="A21" s="27">
        <v>43949.999999999651</v>
      </c>
      <c r="B21" s="49">
        <v>0.65</v>
      </c>
      <c r="C21" s="49">
        <v>2.8E-3</v>
      </c>
      <c r="D21" s="29">
        <v>8.6</v>
      </c>
      <c r="E21" s="30">
        <f>IF(A21&gt;0,LOOKUP(A21,'Prices Brix'!$A$3:$A$27,'Prices Brix'!$C$3:$C$27)," ")</f>
        <v>1.6</v>
      </c>
      <c r="F21" s="30">
        <f>IF(A21&gt;0,LOOKUP(A21,'Prices Brix'!$A$3:$A$27,'Prices Brix'!$B$3:$B$27)," ")</f>
        <v>2.4</v>
      </c>
      <c r="G21" s="28">
        <f t="shared" si="10"/>
        <v>2.12</v>
      </c>
      <c r="H21" s="28">
        <f t="shared" si="11"/>
        <v>1.06</v>
      </c>
      <c r="I21" s="29">
        <f t="shared" si="9"/>
        <v>1.3809680000000002</v>
      </c>
      <c r="J21" s="28">
        <f t="shared" si="4"/>
        <v>8.990000000000002</v>
      </c>
      <c r="K21" s="28">
        <f t="shared" si="5"/>
        <v>8.995000000000001</v>
      </c>
      <c r="L21" s="31">
        <f t="shared" si="6"/>
        <v>25.149466</v>
      </c>
    </row>
    <row r="22" spans="1:12" x14ac:dyDescent="0.3">
      <c r="A22" s="27">
        <v>43954.999999999651</v>
      </c>
      <c r="B22" s="49">
        <v>0.81</v>
      </c>
      <c r="C22" s="49">
        <v>6.4999999999999997E-3</v>
      </c>
      <c r="D22" s="29">
        <f t="shared" si="3"/>
        <v>8.6</v>
      </c>
      <c r="E22" s="30">
        <f>IF(A22&gt;0,LOOKUP(A22,'Prices Brix'!$A$3:$A$27,'Prices Brix'!$C$3:$C$27)," ")</f>
        <v>1.6</v>
      </c>
      <c r="F22" s="30">
        <f>IF(A22&gt;0,LOOKUP(A22,'Prices Brix'!$A$3:$A$27,'Prices Brix'!$B$3:$B$27)," ")</f>
        <v>2.4</v>
      </c>
      <c r="G22" s="28">
        <f t="shared" si="10"/>
        <v>2.12</v>
      </c>
      <c r="H22" s="28">
        <f t="shared" si="11"/>
        <v>1.06</v>
      </c>
      <c r="I22" s="29">
        <f t="shared" si="9"/>
        <v>1.7240900000000003</v>
      </c>
      <c r="J22" s="28">
        <f t="shared" si="4"/>
        <v>9.8000000000000025</v>
      </c>
      <c r="K22" s="28">
        <f t="shared" si="5"/>
        <v>9.8115000000000006</v>
      </c>
      <c r="L22" s="31">
        <f t="shared" si="6"/>
        <v>26.873556000000001</v>
      </c>
    </row>
    <row r="23" spans="1:12" x14ac:dyDescent="0.3">
      <c r="A23" s="27">
        <v>43958.999999999651</v>
      </c>
      <c r="B23" s="49">
        <v>0.51</v>
      </c>
      <c r="C23" s="49">
        <v>5.7999999999999996E-3</v>
      </c>
      <c r="D23" s="29">
        <f t="shared" si="3"/>
        <v>8.6</v>
      </c>
      <c r="E23" s="30">
        <f>IF(A23&gt;0,LOOKUP(A23,'Prices Brix'!$A$3:$A$27,'Prices Brix'!$C$3:$C$27)," ")</f>
        <v>1.4</v>
      </c>
      <c r="F23" s="30">
        <f>IF(A23&gt;0,LOOKUP(A23,'Prices Brix'!$A$3:$A$27,'Prices Brix'!$B$3:$B$27)," ")</f>
        <v>2.5</v>
      </c>
      <c r="G23" s="28">
        <f t="shared" si="10"/>
        <v>2.1149999999999998</v>
      </c>
      <c r="H23" s="28">
        <f t="shared" si="11"/>
        <v>1.0574999999999999</v>
      </c>
      <c r="I23" s="29">
        <f t="shared" si="9"/>
        <v>1.0847834999999999</v>
      </c>
      <c r="J23" s="28">
        <f t="shared" si="4"/>
        <v>10.310000000000002</v>
      </c>
      <c r="K23" s="28">
        <f t="shared" si="5"/>
        <v>10.327300000000001</v>
      </c>
      <c r="L23" s="31">
        <f t="shared" si="6"/>
        <v>27.958339500000001</v>
      </c>
    </row>
    <row r="24" spans="1:12" x14ac:dyDescent="0.3">
      <c r="A24" s="27">
        <v>43963.999999999651</v>
      </c>
      <c r="B24" s="49">
        <v>0.85</v>
      </c>
      <c r="C24" s="49">
        <v>7.2999999999999995E-2</v>
      </c>
      <c r="D24" s="29">
        <v>9.1300000000000008</v>
      </c>
      <c r="E24" s="30">
        <f>IF(A24&gt;0,LOOKUP(A24,'Prices Brix'!$A$3:$A$27,'Prices Brix'!$C$3:$C$27)," ")</f>
        <v>1.4</v>
      </c>
      <c r="F24" s="30">
        <f>IF(A24&gt;0,LOOKUP(A24,'Prices Brix'!$A$3:$A$27,'Prices Brix'!$B$3:$B$27)," ")</f>
        <v>2.5</v>
      </c>
      <c r="G24" s="28">
        <f t="shared" si="10"/>
        <v>2.2607500000000003</v>
      </c>
      <c r="H24" s="28">
        <f t="shared" si="11"/>
        <v>1.1303750000000001</v>
      </c>
      <c r="I24" s="29">
        <f t="shared" si="9"/>
        <v>2.0041548750000002</v>
      </c>
      <c r="J24" s="28">
        <f t="shared" si="4"/>
        <v>11.160000000000002</v>
      </c>
      <c r="K24" s="28">
        <f t="shared" si="5"/>
        <v>11.250300000000001</v>
      </c>
      <c r="L24" s="31">
        <f t="shared" si="6"/>
        <v>29.962494375000002</v>
      </c>
    </row>
    <row r="25" spans="1:12" x14ac:dyDescent="0.3">
      <c r="A25" s="27">
        <v>43968.999999999651</v>
      </c>
      <c r="B25" s="49">
        <v>0.52</v>
      </c>
      <c r="C25" s="49">
        <v>9.6699999999999994E-2</v>
      </c>
      <c r="D25" s="29">
        <f t="shared" si="3"/>
        <v>9.1300000000000008</v>
      </c>
      <c r="E25" s="30">
        <f>IF(A25&gt;0,LOOKUP(A25,'Prices Brix'!$A$3:$A$27,'Prices Brix'!$C$3:$C$27)," ")</f>
        <v>1.4</v>
      </c>
      <c r="F25" s="30">
        <f>IF(A25&gt;0,LOOKUP(A25,'Prices Brix'!$A$3:$A$27,'Prices Brix'!$B$3:$B$27)," ")</f>
        <v>2.5</v>
      </c>
      <c r="G25" s="28">
        <f t="shared" si="10"/>
        <v>2.2607500000000003</v>
      </c>
      <c r="H25" s="28">
        <f t="shared" si="11"/>
        <v>1.1303750000000001</v>
      </c>
      <c r="I25" s="29">
        <f t="shared" si="9"/>
        <v>1.2848972625000001</v>
      </c>
      <c r="J25" s="28">
        <f t="shared" si="4"/>
        <v>11.680000000000001</v>
      </c>
      <c r="K25" s="28">
        <f t="shared" si="5"/>
        <v>11.867000000000001</v>
      </c>
      <c r="L25" s="31">
        <f t="shared" si="6"/>
        <v>31.247391637500002</v>
      </c>
    </row>
    <row r="26" spans="1:12" x14ac:dyDescent="0.3">
      <c r="A26" s="27">
        <v>43972.999999999651</v>
      </c>
      <c r="B26" s="49">
        <v>1.07</v>
      </c>
      <c r="C26" s="49">
        <v>0.2621</v>
      </c>
      <c r="D26" s="29">
        <f t="shared" si="3"/>
        <v>9.1300000000000008</v>
      </c>
      <c r="E26" s="30">
        <f>IF(A26&gt;0,LOOKUP(A26,'Prices Brix'!$A$3:$A$27,'Prices Brix'!$C$3:$C$27)," ")</f>
        <v>1.2</v>
      </c>
      <c r="F26" s="30">
        <f>IF(A26&gt;0,LOOKUP(A26,'Prices Brix'!$A$3:$A$27,'Prices Brix'!$B$3:$B$27)," ")</f>
        <v>2.6</v>
      </c>
      <c r="G26" s="28">
        <f t="shared" si="10"/>
        <v>2.2955000000000005</v>
      </c>
      <c r="H26" s="28">
        <f t="shared" si="11"/>
        <v>1.1477500000000003</v>
      </c>
      <c r="I26" s="29">
        <f t="shared" si="9"/>
        <v>2.7570102750000007</v>
      </c>
      <c r="J26" s="28">
        <f t="shared" si="4"/>
        <v>12.750000000000002</v>
      </c>
      <c r="K26" s="28">
        <f t="shared" si="5"/>
        <v>13.199100000000001</v>
      </c>
      <c r="L26" s="31">
        <f t="shared" si="6"/>
        <v>34.004401912500001</v>
      </c>
    </row>
    <row r="27" spans="1:12" x14ac:dyDescent="0.3">
      <c r="A27" s="27">
        <v>43976.999999999651</v>
      </c>
      <c r="B27" s="49">
        <v>0.64</v>
      </c>
      <c r="C27" s="49">
        <v>9.7000000000000003E-3</v>
      </c>
      <c r="D27" s="29">
        <f t="shared" si="3"/>
        <v>9.1300000000000008</v>
      </c>
      <c r="E27" s="30">
        <f>IF(A27&gt;0,LOOKUP(A27,'Prices Brix'!$A$3:$A$27,'Prices Brix'!$C$3:$C$27)," ")</f>
        <v>1.2</v>
      </c>
      <c r="F27" s="30">
        <f>IF(A27&gt;0,LOOKUP(A27,'Prices Brix'!$A$3:$A$27,'Prices Brix'!$B$3:$B$27)," ")</f>
        <v>2.6</v>
      </c>
      <c r="G27" s="28">
        <f t="shared" si="10"/>
        <v>2.2955000000000005</v>
      </c>
      <c r="H27" s="28">
        <f t="shared" si="11"/>
        <v>1.1477500000000003</v>
      </c>
      <c r="I27" s="29">
        <f t="shared" si="9"/>
        <v>1.4802531750000005</v>
      </c>
      <c r="J27" s="28">
        <f t="shared" si="4"/>
        <v>13.390000000000002</v>
      </c>
      <c r="K27" s="28">
        <f t="shared" si="5"/>
        <v>13.848800000000001</v>
      </c>
      <c r="L27" s="31">
        <f t="shared" si="6"/>
        <v>35.484655087500002</v>
      </c>
    </row>
    <row r="28" spans="1:12" x14ac:dyDescent="0.3">
      <c r="A28" s="27">
        <v>43979.999999999651</v>
      </c>
      <c r="B28" s="49">
        <v>0.97</v>
      </c>
      <c r="C28" s="49">
        <v>0.1</v>
      </c>
      <c r="D28" s="29">
        <v>7.5</v>
      </c>
      <c r="E28" s="30">
        <f>IF(A28&gt;0,LOOKUP(A28,'Prices Brix'!$A$3:$A$27,'Prices Brix'!$C$3:$C$27)," ")</f>
        <v>1.2</v>
      </c>
      <c r="F28" s="30">
        <f>IF(A28&gt;0,LOOKUP(A28,'Prices Brix'!$A$3:$A$27,'Prices Brix'!$B$3:$B$27)," ")</f>
        <v>2.6</v>
      </c>
      <c r="G28" s="28">
        <f t="shared" ref="G28:G29" si="12">IF(A28&gt;0,E28+(D28-6)*(F28-E28)/(10-6)," ")</f>
        <v>1.7250000000000001</v>
      </c>
      <c r="H28" s="28">
        <f>IF(A28&gt;0,G28*0.5,"")</f>
        <v>0.86250000000000004</v>
      </c>
      <c r="I28" s="29">
        <f t="shared" ref="I28:I29" si="13">IF(A28&gt;0,B28*G28+C28*H28,0)</f>
        <v>1.7595000000000001</v>
      </c>
      <c r="J28" s="28">
        <f t="shared" ref="J28:J29" si="14">B28+J27</f>
        <v>14.360000000000003</v>
      </c>
      <c r="K28" s="28">
        <f t="shared" ref="K28:K29" si="15">B28+C28+K27</f>
        <v>14.918800000000001</v>
      </c>
      <c r="L28" s="31">
        <f t="shared" ref="L28:L29" si="16">I28+L27</f>
        <v>37.244155087500005</v>
      </c>
    </row>
    <row r="29" spans="1:12" x14ac:dyDescent="0.3">
      <c r="A29" s="27"/>
      <c r="B29" s="32"/>
      <c r="C29" s="33"/>
      <c r="D29" s="29">
        <f t="shared" si="3"/>
        <v>7.5</v>
      </c>
      <c r="E29" s="30" t="str">
        <f>IF(A29&gt;0,LOOKUP(A29,'Prices Brix'!$A$3:$A$27,'Prices Brix'!$C$3:$C$27)," ")</f>
        <v xml:space="preserve"> </v>
      </c>
      <c r="F29" s="30" t="str">
        <f>IF(A29&gt;0,LOOKUP(A29,'Prices Brix'!$A$3:$A$27,'Prices Brix'!$B$3:$B$27)," ")</f>
        <v xml:space="preserve"> </v>
      </c>
      <c r="G29" s="28" t="str">
        <f t="shared" si="12"/>
        <v xml:space="preserve"> </v>
      </c>
      <c r="H29" s="28" t="str">
        <f t="shared" ref="H28:H29" si="17">IF(A29&gt;0,G29*0.5,"")</f>
        <v/>
      </c>
      <c r="I29" s="29">
        <f t="shared" si="13"/>
        <v>0</v>
      </c>
      <c r="J29" s="28">
        <f t="shared" si="14"/>
        <v>14.360000000000003</v>
      </c>
      <c r="K29" s="28">
        <f t="shared" si="15"/>
        <v>14.918800000000001</v>
      </c>
      <c r="L29" s="31">
        <f t="shared" si="16"/>
        <v>37.244155087500005</v>
      </c>
    </row>
    <row r="30" spans="1:12" x14ac:dyDescent="0.3">
      <c r="A30" s="34"/>
      <c r="B30" s="35"/>
      <c r="C30" s="36"/>
      <c r="D30" s="37">
        <f t="shared" si="3"/>
        <v>7.5</v>
      </c>
      <c r="E30" s="38" t="str">
        <f>IF(A30&gt;0,LOOKUP(A30,'Prices Brix'!$A$3:$A$27,'Prices Brix'!$C$3:$C$27)," ")</f>
        <v xml:space="preserve"> </v>
      </c>
      <c r="F30" s="38" t="str">
        <f>IF(A30&gt;0,LOOKUP(A30,'Prices Brix'!$A$3:$A$27,'Prices Brix'!$B$3:$B$27)," ")</f>
        <v xml:space="preserve"> </v>
      </c>
      <c r="G30" s="39" t="str">
        <f t="shared" ref="G30" si="18">IF(A30&gt;0,E30+(D30-6)*(F30-E30)/(10-6)," ")</f>
        <v xml:space="preserve"> </v>
      </c>
      <c r="H30" s="39" t="str">
        <f t="shared" ref="H30" si="19">IF(A30&gt;0,G30*0.5,"")</f>
        <v/>
      </c>
      <c r="I30" s="37">
        <f t="shared" ref="I30" si="20">IF(A30&gt;0,B30*G30+C30*H30,0)</f>
        <v>0</v>
      </c>
      <c r="J30" s="39">
        <f t="shared" ref="J30" si="21">B30+J29</f>
        <v>14.360000000000003</v>
      </c>
      <c r="K30" s="39">
        <f t="shared" ref="K30" si="22">B30+C30+K29</f>
        <v>14.918800000000001</v>
      </c>
      <c r="L30" s="40">
        <f t="shared" ref="L30" si="23">I30+L29</f>
        <v>37.244155087500005</v>
      </c>
    </row>
    <row r="32" spans="1:12" x14ac:dyDescent="0.3">
      <c r="A32" t="s">
        <v>25</v>
      </c>
    </row>
    <row r="33" spans="1:13" x14ac:dyDescent="0.3">
      <c r="B33" s="41" t="s">
        <v>26</v>
      </c>
      <c r="C33" s="42">
        <v>8.5000000000000006E-3</v>
      </c>
      <c r="D33" s="10" t="s">
        <v>27</v>
      </c>
    </row>
    <row r="34" spans="1:13" x14ac:dyDescent="0.3">
      <c r="B34" s="41" t="s">
        <v>28</v>
      </c>
      <c r="C34" s="3">
        <v>0.08</v>
      </c>
      <c r="D34" s="10" t="s">
        <v>29</v>
      </c>
      <c r="I34" s="3">
        <v>0.04</v>
      </c>
      <c r="J34" s="3" t="s">
        <v>30</v>
      </c>
    </row>
    <row r="35" spans="1:13" x14ac:dyDescent="0.3">
      <c r="B35" s="41" t="s">
        <v>31</v>
      </c>
      <c r="C35" s="42">
        <v>8.3000000000000001E-3</v>
      </c>
      <c r="D35" s="10" t="s">
        <v>32</v>
      </c>
    </row>
    <row r="36" spans="1:13" x14ac:dyDescent="0.3">
      <c r="A36" s="9"/>
      <c r="B36" s="41" t="s">
        <v>33</v>
      </c>
      <c r="C36" s="3">
        <v>0.08</v>
      </c>
      <c r="D36" s="10" t="s">
        <v>34</v>
      </c>
      <c r="M36" s="3"/>
    </row>
    <row r="37" spans="1:13" x14ac:dyDescent="0.3">
      <c r="A37" s="9"/>
      <c r="B37" s="3" t="s">
        <v>47</v>
      </c>
      <c r="C37" s="3">
        <v>2.2000000000000002</v>
      </c>
      <c r="D37" s="3" t="s">
        <v>48</v>
      </c>
      <c r="E37" s="3"/>
      <c r="F37" t="s">
        <v>50</v>
      </c>
      <c r="H37" s="3"/>
      <c r="I37" s="3"/>
      <c r="M37" s="3">
        <f>1.95*C37</f>
        <v>4.29</v>
      </c>
    </row>
    <row r="38" spans="1:13" x14ac:dyDescent="0.3">
      <c r="A38" s="9"/>
      <c r="B38" s="3" t="s">
        <v>35</v>
      </c>
      <c r="C38" s="10" t="s">
        <v>36</v>
      </c>
      <c r="D38" s="10" t="s">
        <v>37</v>
      </c>
      <c r="E38" t="s">
        <v>38</v>
      </c>
      <c r="H38" s="43"/>
      <c r="I38" s="43"/>
      <c r="M38" s="3"/>
    </row>
    <row r="39" spans="1:13" x14ac:dyDescent="0.3">
      <c r="A39" s="9" t="s">
        <v>9</v>
      </c>
      <c r="B39" s="3" t="s">
        <v>39</v>
      </c>
      <c r="C39" s="10" t="s">
        <v>40</v>
      </c>
      <c r="D39" s="10" t="s">
        <v>40</v>
      </c>
      <c r="E39" t="s">
        <v>41</v>
      </c>
      <c r="F39" t="s">
        <v>42</v>
      </c>
      <c r="G39" t="s">
        <v>43</v>
      </c>
      <c r="H39" t="s">
        <v>44</v>
      </c>
      <c r="I39" t="s">
        <v>35</v>
      </c>
      <c r="J39" s="10" t="s">
        <v>38</v>
      </c>
      <c r="K39" s="3" t="s">
        <v>45</v>
      </c>
      <c r="L39" s="10" t="s">
        <v>13</v>
      </c>
      <c r="M39" s="3" t="s">
        <v>46</v>
      </c>
    </row>
    <row r="40" spans="1:13" x14ac:dyDescent="0.3">
      <c r="A40" s="9">
        <v>43815</v>
      </c>
      <c r="B40" s="49">
        <v>2.1362999999999999</v>
      </c>
      <c r="C40" s="49">
        <v>1.1000000000000001</v>
      </c>
      <c r="D40" s="49">
        <v>0</v>
      </c>
      <c r="E40" s="49">
        <v>6.7225089999999998E-3</v>
      </c>
      <c r="F40">
        <v>3.9</v>
      </c>
      <c r="G40" s="3">
        <f>F40*$C$33</f>
        <v>3.3149999999999999E-2</v>
      </c>
      <c r="H40" s="3">
        <f>(C40*$C$34+D40*$I$34)</f>
        <v>8.8000000000000009E-2</v>
      </c>
      <c r="I40" s="3">
        <f>B40*$C$35</f>
        <v>1.773129E-2</v>
      </c>
      <c r="J40" s="3">
        <f>E40*$C$36</f>
        <v>5.3780072E-4</v>
      </c>
      <c r="K40" s="3">
        <f>SUM(G40:J40)</f>
        <v>0.13941909072000003</v>
      </c>
      <c r="L40" s="10">
        <v>0</v>
      </c>
      <c r="M40" s="3">
        <f>L40-K40-$M$37</f>
        <v>-4.4294190907199997</v>
      </c>
    </row>
    <row r="41" spans="1:13" x14ac:dyDescent="0.3">
      <c r="A41" s="9">
        <v>43816</v>
      </c>
      <c r="B41" s="49">
        <v>0.72030000000000005</v>
      </c>
      <c r="C41" s="49">
        <v>0.8</v>
      </c>
      <c r="D41" s="49">
        <v>0</v>
      </c>
      <c r="E41" s="49">
        <v>1.1021667000000001E-2</v>
      </c>
      <c r="F41">
        <v>3.9</v>
      </c>
      <c r="G41" s="3">
        <f>F41*$C$33+G40</f>
        <v>6.6299999999999998E-2</v>
      </c>
      <c r="H41" s="3">
        <f>(C41*$C$34+D41*$I$34)+H40</f>
        <v>0.15200000000000002</v>
      </c>
      <c r="I41" s="3">
        <f>B41*$C$35+I40</f>
        <v>2.370978E-2</v>
      </c>
      <c r="J41" s="3">
        <f>E41*$C$36+J40</f>
        <v>1.4195340800000002E-3</v>
      </c>
      <c r="K41" s="3">
        <f t="shared" ref="K41:K104" si="24">SUM(G41:J41)</f>
        <v>0.24342931408000001</v>
      </c>
      <c r="L41" s="10">
        <v>0</v>
      </c>
      <c r="M41" s="3">
        <f t="shared" ref="M41:M104" si="25">L41-K41-$M$37</f>
        <v>-4.5334293140800002</v>
      </c>
    </row>
    <row r="42" spans="1:13" x14ac:dyDescent="0.3">
      <c r="A42" s="9">
        <v>43817</v>
      </c>
      <c r="B42" s="49">
        <v>0.60360000000000003</v>
      </c>
      <c r="C42" s="49">
        <v>0.9</v>
      </c>
      <c r="D42" s="49">
        <v>0.54</v>
      </c>
      <c r="E42" s="49">
        <v>1.2758333E-2</v>
      </c>
      <c r="F42">
        <v>3.9</v>
      </c>
      <c r="G42" s="3">
        <f t="shared" ref="G42:G105" si="26">F42*$C$33+G41</f>
        <v>9.9449999999999997E-2</v>
      </c>
      <c r="H42" s="3">
        <f t="shared" ref="H42:H105" si="27">(C42*$C$34+D42*$I$34)+H41</f>
        <v>0.24560000000000004</v>
      </c>
      <c r="I42" s="3">
        <f t="shared" ref="I42:I105" si="28">B42*$C$35+I41</f>
        <v>2.8719660000000001E-2</v>
      </c>
      <c r="J42" s="3">
        <f t="shared" ref="J42:J105" si="29">E42*$C$36+J41</f>
        <v>2.4402007200000002E-3</v>
      </c>
      <c r="K42" s="3">
        <f t="shared" si="24"/>
        <v>0.37620986072000001</v>
      </c>
      <c r="L42" s="10">
        <v>0</v>
      </c>
      <c r="M42" s="3">
        <f t="shared" si="25"/>
        <v>-4.6662098607200004</v>
      </c>
    </row>
    <row r="43" spans="1:13" x14ac:dyDescent="0.3">
      <c r="A43" s="9">
        <v>43818</v>
      </c>
      <c r="B43" s="49">
        <v>0</v>
      </c>
      <c r="C43" s="49">
        <v>1.1000000000000001</v>
      </c>
      <c r="D43" s="49">
        <v>0.54</v>
      </c>
      <c r="E43" s="49">
        <v>1.7378332999999999E-2</v>
      </c>
      <c r="F43">
        <v>3.9</v>
      </c>
      <c r="G43" s="3">
        <f t="shared" si="26"/>
        <v>0.1326</v>
      </c>
      <c r="H43" s="3">
        <f t="shared" si="27"/>
        <v>0.35520000000000007</v>
      </c>
      <c r="I43" s="3">
        <f t="shared" si="28"/>
        <v>2.8719660000000001E-2</v>
      </c>
      <c r="J43" s="3">
        <f t="shared" si="29"/>
        <v>3.83046736E-3</v>
      </c>
      <c r="K43" s="3">
        <f t="shared" si="24"/>
        <v>0.52035012736000008</v>
      </c>
      <c r="L43" s="10">
        <v>0</v>
      </c>
      <c r="M43" s="3">
        <f t="shared" si="25"/>
        <v>-4.8103501273600004</v>
      </c>
    </row>
    <row r="44" spans="1:13" x14ac:dyDescent="0.3">
      <c r="A44" s="9">
        <v>43819</v>
      </c>
      <c r="B44" s="49">
        <v>1.4924999999999999</v>
      </c>
      <c r="C44" s="49">
        <v>1.6</v>
      </c>
      <c r="D44" s="49">
        <v>0.54674999999999996</v>
      </c>
      <c r="E44" s="49">
        <v>5.1374166999999998E-2</v>
      </c>
      <c r="F44">
        <v>3.9</v>
      </c>
      <c r="G44" s="3">
        <f t="shared" si="26"/>
        <v>0.16575000000000001</v>
      </c>
      <c r="H44" s="3">
        <f t="shared" si="27"/>
        <v>0.50507000000000013</v>
      </c>
      <c r="I44" s="3">
        <f t="shared" si="28"/>
        <v>4.1107409999999997E-2</v>
      </c>
      <c r="J44" s="3">
        <f t="shared" si="29"/>
        <v>7.9404007200000008E-3</v>
      </c>
      <c r="K44" s="3">
        <f t="shared" si="24"/>
        <v>0.71986781072000017</v>
      </c>
      <c r="L44" s="10">
        <v>0</v>
      </c>
      <c r="M44" s="3">
        <f t="shared" si="25"/>
        <v>-5.0098678107200003</v>
      </c>
    </row>
    <row r="45" spans="1:13" x14ac:dyDescent="0.3">
      <c r="A45" s="9">
        <v>43820</v>
      </c>
      <c r="B45" s="49">
        <v>1.0857000000000001</v>
      </c>
      <c r="C45" s="49">
        <v>1.5</v>
      </c>
      <c r="D45" s="49">
        <v>0.94066666700000001</v>
      </c>
      <c r="E45" s="49">
        <v>4.4545000000000001E-2</v>
      </c>
      <c r="F45">
        <v>3.9</v>
      </c>
      <c r="G45" s="3">
        <f t="shared" si="26"/>
        <v>0.19890000000000002</v>
      </c>
      <c r="H45" s="3">
        <f t="shared" si="27"/>
        <v>0.66269666668000016</v>
      </c>
      <c r="I45" s="3">
        <f t="shared" si="28"/>
        <v>5.0118719999999999E-2</v>
      </c>
      <c r="J45" s="3">
        <f t="shared" si="29"/>
        <v>1.1504000720000001E-2</v>
      </c>
      <c r="K45" s="3">
        <f t="shared" si="24"/>
        <v>0.92321938740000009</v>
      </c>
      <c r="L45" s="10">
        <v>0</v>
      </c>
      <c r="M45" s="3">
        <f t="shared" si="25"/>
        <v>-5.2132193874000006</v>
      </c>
    </row>
    <row r="46" spans="1:13" x14ac:dyDescent="0.3">
      <c r="A46" s="9">
        <v>43821</v>
      </c>
      <c r="B46" s="49">
        <v>0.24690000000000001</v>
      </c>
      <c r="C46" s="49">
        <v>1.5</v>
      </c>
      <c r="D46" s="49">
        <v>0.94066666700000001</v>
      </c>
      <c r="E46" s="49">
        <v>3.3057499999999997E-2</v>
      </c>
      <c r="F46">
        <v>3.9</v>
      </c>
      <c r="G46" s="3">
        <f t="shared" si="26"/>
        <v>0.23205000000000003</v>
      </c>
      <c r="H46" s="3">
        <f t="shared" si="27"/>
        <v>0.82032333336000018</v>
      </c>
      <c r="I46" s="3">
        <f t="shared" si="28"/>
        <v>5.2167989999999997E-2</v>
      </c>
      <c r="J46" s="3">
        <f t="shared" si="29"/>
        <v>1.4148600720000001E-2</v>
      </c>
      <c r="K46" s="3">
        <f t="shared" si="24"/>
        <v>1.1186899240800003</v>
      </c>
      <c r="L46" s="10">
        <v>0</v>
      </c>
      <c r="M46" s="3">
        <f t="shared" si="25"/>
        <v>-5.4086899240800008</v>
      </c>
    </row>
    <row r="47" spans="1:13" x14ac:dyDescent="0.3">
      <c r="A47" s="9">
        <v>43822</v>
      </c>
      <c r="B47" s="49">
        <v>0.65759999999999996</v>
      </c>
      <c r="C47" s="49">
        <v>1.5</v>
      </c>
      <c r="D47" s="49">
        <v>0.94066666700000001</v>
      </c>
      <c r="E47" s="49">
        <v>4.8300833000000001E-2</v>
      </c>
      <c r="F47">
        <v>3.9</v>
      </c>
      <c r="G47" s="3">
        <f t="shared" si="26"/>
        <v>0.26520000000000005</v>
      </c>
      <c r="H47" s="3">
        <f t="shared" si="27"/>
        <v>0.97795000004000021</v>
      </c>
      <c r="I47" s="3">
        <f t="shared" si="28"/>
        <v>5.7626069999999995E-2</v>
      </c>
      <c r="J47" s="3">
        <f t="shared" si="29"/>
        <v>1.8012667360000002E-2</v>
      </c>
      <c r="K47" s="3">
        <f t="shared" si="24"/>
        <v>1.3187887374000002</v>
      </c>
      <c r="L47" s="10">
        <v>0</v>
      </c>
      <c r="M47" s="3">
        <f t="shared" si="25"/>
        <v>-5.6087887374000003</v>
      </c>
    </row>
    <row r="48" spans="1:13" x14ac:dyDescent="0.3">
      <c r="A48" s="9">
        <v>43823</v>
      </c>
      <c r="B48" s="49">
        <v>0.315</v>
      </c>
      <c r="C48" s="49">
        <v>1.5</v>
      </c>
      <c r="D48" s="49">
        <v>0.92933333299999998</v>
      </c>
      <c r="E48" s="49">
        <v>5.8707500000000003E-2</v>
      </c>
      <c r="F48">
        <v>3.9</v>
      </c>
      <c r="G48" s="3">
        <f t="shared" si="26"/>
        <v>0.29835000000000006</v>
      </c>
      <c r="H48" s="3">
        <f t="shared" si="27"/>
        <v>1.1351233333600002</v>
      </c>
      <c r="I48" s="3">
        <f t="shared" si="28"/>
        <v>6.0240569999999993E-2</v>
      </c>
      <c r="J48" s="3">
        <f t="shared" si="29"/>
        <v>2.270926736E-2</v>
      </c>
      <c r="K48" s="3">
        <f t="shared" si="24"/>
        <v>1.5164231707200002</v>
      </c>
      <c r="L48" s="10">
        <v>0</v>
      </c>
      <c r="M48" s="3">
        <f t="shared" si="25"/>
        <v>-5.8064231707200005</v>
      </c>
    </row>
    <row r="49" spans="1:13" x14ac:dyDescent="0.3">
      <c r="A49" s="9">
        <v>43824</v>
      </c>
      <c r="B49" s="49">
        <v>0.2757</v>
      </c>
      <c r="C49" s="49">
        <v>1.5</v>
      </c>
      <c r="D49" s="49">
        <v>0.92933333299999998</v>
      </c>
      <c r="E49" s="49">
        <v>7.0922499999999999E-2</v>
      </c>
      <c r="F49">
        <v>3.9</v>
      </c>
      <c r="G49" s="3">
        <f t="shared" si="26"/>
        <v>0.33150000000000007</v>
      </c>
      <c r="H49" s="3">
        <f t="shared" si="27"/>
        <v>1.2922966666800002</v>
      </c>
      <c r="I49" s="3">
        <f t="shared" si="28"/>
        <v>6.2528879999999995E-2</v>
      </c>
      <c r="J49" s="3">
        <f t="shared" si="29"/>
        <v>2.838306736E-2</v>
      </c>
      <c r="K49" s="3">
        <f t="shared" si="24"/>
        <v>1.7147086140400003</v>
      </c>
      <c r="L49" s="10">
        <v>0</v>
      </c>
      <c r="M49" s="3">
        <f t="shared" si="25"/>
        <v>-6.0047086140400001</v>
      </c>
    </row>
    <row r="50" spans="1:13" x14ac:dyDescent="0.3">
      <c r="A50" s="9">
        <v>43825</v>
      </c>
      <c r="B50" s="49">
        <v>0.61860000000000004</v>
      </c>
      <c r="C50" s="49">
        <v>1.5</v>
      </c>
      <c r="D50" s="49">
        <v>0.94066666700000001</v>
      </c>
      <c r="E50" s="49">
        <v>5.3588333000000002E-2</v>
      </c>
      <c r="F50">
        <v>3.9</v>
      </c>
      <c r="G50" s="3">
        <f t="shared" si="26"/>
        <v>0.36465000000000009</v>
      </c>
      <c r="H50" s="3">
        <f t="shared" si="27"/>
        <v>1.4499233333600001</v>
      </c>
      <c r="I50" s="3">
        <f t="shared" si="28"/>
        <v>6.7663259999999989E-2</v>
      </c>
      <c r="J50" s="3">
        <f t="shared" si="29"/>
        <v>3.2670134000000003E-2</v>
      </c>
      <c r="K50" s="3">
        <f t="shared" si="24"/>
        <v>1.9149067273600002</v>
      </c>
      <c r="L50" s="10">
        <v>0</v>
      </c>
      <c r="M50" s="3">
        <f t="shared" si="25"/>
        <v>-6.20490672736</v>
      </c>
    </row>
    <row r="51" spans="1:13" x14ac:dyDescent="0.3">
      <c r="A51" s="9">
        <v>43826</v>
      </c>
      <c r="B51" s="49">
        <v>0.89339999999999997</v>
      </c>
      <c r="C51" s="49">
        <v>1.5</v>
      </c>
      <c r="D51" s="49">
        <v>0.94066666700000001</v>
      </c>
      <c r="E51" s="49">
        <v>6.2585832999999993E-2</v>
      </c>
      <c r="F51">
        <v>3.9</v>
      </c>
      <c r="G51" s="3">
        <f t="shared" si="26"/>
        <v>0.3978000000000001</v>
      </c>
      <c r="H51" s="3">
        <f t="shared" si="27"/>
        <v>1.60755000004</v>
      </c>
      <c r="I51" s="3">
        <f t="shared" si="28"/>
        <v>7.5078479999999989E-2</v>
      </c>
      <c r="J51" s="3">
        <f t="shared" si="29"/>
        <v>3.767700064E-2</v>
      </c>
      <c r="K51" s="3">
        <f t="shared" si="24"/>
        <v>2.1181054806800002</v>
      </c>
      <c r="L51" s="10">
        <v>0</v>
      </c>
      <c r="M51" s="3">
        <f t="shared" si="25"/>
        <v>-6.4081054806799997</v>
      </c>
    </row>
    <row r="52" spans="1:13" x14ac:dyDescent="0.3">
      <c r="A52" s="9">
        <v>43827</v>
      </c>
      <c r="B52" s="49">
        <v>1.4877</v>
      </c>
      <c r="C52" s="49">
        <v>1.5</v>
      </c>
      <c r="D52" s="49">
        <v>0.94066666700000001</v>
      </c>
      <c r="E52" s="49">
        <v>4.4602500000000003E-2</v>
      </c>
      <c r="F52">
        <v>3.9</v>
      </c>
      <c r="G52" s="3">
        <f t="shared" si="26"/>
        <v>0.43095000000000011</v>
      </c>
      <c r="H52" s="3">
        <f t="shared" si="27"/>
        <v>1.76517666672</v>
      </c>
      <c r="I52" s="3">
        <f t="shared" si="28"/>
        <v>8.7426389999999993E-2</v>
      </c>
      <c r="J52" s="3">
        <f t="shared" si="29"/>
        <v>4.124520064E-2</v>
      </c>
      <c r="K52" s="3">
        <f t="shared" si="24"/>
        <v>2.3247982573600003</v>
      </c>
      <c r="L52" s="10">
        <v>0</v>
      </c>
      <c r="M52" s="3">
        <f t="shared" si="25"/>
        <v>-6.6147982573600004</v>
      </c>
    </row>
    <row r="53" spans="1:13" x14ac:dyDescent="0.3">
      <c r="A53" s="9">
        <v>43828</v>
      </c>
      <c r="B53" s="49">
        <v>1.5216000000000001</v>
      </c>
      <c r="C53" s="49">
        <v>1.5</v>
      </c>
      <c r="D53" s="49">
        <v>0.93300000000000005</v>
      </c>
      <c r="E53" s="49">
        <v>4.2306666999999999E-2</v>
      </c>
      <c r="F53">
        <v>3.9</v>
      </c>
      <c r="G53" s="3">
        <f t="shared" si="26"/>
        <v>0.46410000000000012</v>
      </c>
      <c r="H53" s="3">
        <f t="shared" si="27"/>
        <v>1.9224966667199999</v>
      </c>
      <c r="I53" s="3">
        <f t="shared" si="28"/>
        <v>0.10005567</v>
      </c>
      <c r="J53" s="3">
        <f t="shared" si="29"/>
        <v>4.4629733999999997E-2</v>
      </c>
      <c r="K53" s="3">
        <f t="shared" si="24"/>
        <v>2.5312820707200001</v>
      </c>
      <c r="L53" s="10">
        <v>0</v>
      </c>
      <c r="M53" s="3">
        <f t="shared" si="25"/>
        <v>-6.8212820707200006</v>
      </c>
    </row>
    <row r="54" spans="1:13" x14ac:dyDescent="0.3">
      <c r="A54" s="9">
        <v>43829</v>
      </c>
      <c r="B54" s="49">
        <v>2.7252000000000001</v>
      </c>
      <c r="C54" s="49">
        <v>0.7</v>
      </c>
      <c r="D54" s="49">
        <v>0.56025000000000003</v>
      </c>
      <c r="E54" s="49">
        <v>3.2451666999999997E-2</v>
      </c>
      <c r="F54">
        <v>3.9</v>
      </c>
      <c r="G54" s="3">
        <f t="shared" si="26"/>
        <v>0.49725000000000014</v>
      </c>
      <c r="H54" s="3">
        <f t="shared" si="27"/>
        <v>2.0009066667199997</v>
      </c>
      <c r="I54" s="3">
        <f t="shared" si="28"/>
        <v>0.12267483</v>
      </c>
      <c r="J54" s="3">
        <f t="shared" si="29"/>
        <v>4.722586736E-2</v>
      </c>
      <c r="K54" s="3">
        <f t="shared" si="24"/>
        <v>2.6680573640799996</v>
      </c>
      <c r="L54" s="10">
        <v>0</v>
      </c>
      <c r="M54" s="3">
        <f t="shared" si="25"/>
        <v>-6.9580573640800001</v>
      </c>
    </row>
    <row r="55" spans="1:13" x14ac:dyDescent="0.3">
      <c r="A55" s="9">
        <v>43830</v>
      </c>
      <c r="B55" s="49">
        <v>0.58860000000000001</v>
      </c>
      <c r="C55" s="49">
        <v>1.5</v>
      </c>
      <c r="D55" s="49">
        <v>0.92933333299999998</v>
      </c>
      <c r="E55" s="49">
        <v>5.6513332999999999E-2</v>
      </c>
      <c r="F55">
        <v>3.9</v>
      </c>
      <c r="G55" s="3">
        <f t="shared" si="26"/>
        <v>0.53040000000000009</v>
      </c>
      <c r="H55" s="3">
        <f t="shared" si="27"/>
        <v>2.1580800000399996</v>
      </c>
      <c r="I55" s="3">
        <f t="shared" si="28"/>
        <v>0.12756021000000001</v>
      </c>
      <c r="J55" s="3">
        <f t="shared" si="29"/>
        <v>5.1746934000000001E-2</v>
      </c>
      <c r="K55" s="3">
        <f t="shared" si="24"/>
        <v>2.8677871440399998</v>
      </c>
      <c r="L55" s="10">
        <v>0</v>
      </c>
      <c r="M55" s="3">
        <f t="shared" si="25"/>
        <v>-7.1577871440400003</v>
      </c>
    </row>
    <row r="56" spans="1:13" x14ac:dyDescent="0.3">
      <c r="A56" s="9">
        <v>43831</v>
      </c>
      <c r="B56" s="49">
        <v>1.1138999999999999</v>
      </c>
      <c r="C56" s="49">
        <v>1.5</v>
      </c>
      <c r="D56" s="49">
        <v>0.90874999999999995</v>
      </c>
      <c r="E56" s="49">
        <v>4.36275E-2</v>
      </c>
      <c r="F56">
        <v>3.9</v>
      </c>
      <c r="G56" s="3">
        <f t="shared" si="26"/>
        <v>0.56355000000000011</v>
      </c>
      <c r="H56" s="3">
        <f t="shared" si="27"/>
        <v>2.3144300000399998</v>
      </c>
      <c r="I56" s="3">
        <f t="shared" si="28"/>
        <v>0.13680558000000001</v>
      </c>
      <c r="J56" s="3">
        <f t="shared" si="29"/>
        <v>5.5237134E-2</v>
      </c>
      <c r="K56" s="3">
        <f t="shared" si="24"/>
        <v>3.0700227140399998</v>
      </c>
      <c r="L56" s="10">
        <v>0</v>
      </c>
      <c r="M56" s="3">
        <f t="shared" si="25"/>
        <v>-7.3600227140399994</v>
      </c>
    </row>
    <row r="57" spans="1:13" x14ac:dyDescent="0.3">
      <c r="A57" s="9">
        <v>43832</v>
      </c>
      <c r="B57" s="49">
        <v>1.1529</v>
      </c>
      <c r="C57" s="49">
        <v>1.5</v>
      </c>
      <c r="D57" s="49">
        <v>0.91625000000000001</v>
      </c>
      <c r="E57" s="49">
        <v>4.1945000000000003E-2</v>
      </c>
      <c r="F57">
        <v>3.9</v>
      </c>
      <c r="G57" s="3">
        <f t="shared" si="26"/>
        <v>0.59670000000000012</v>
      </c>
      <c r="H57" s="3">
        <f t="shared" si="27"/>
        <v>2.4710800000399997</v>
      </c>
      <c r="I57" s="3">
        <f t="shared" si="28"/>
        <v>0.14637465000000002</v>
      </c>
      <c r="J57" s="3">
        <f t="shared" si="29"/>
        <v>5.8592734E-2</v>
      </c>
      <c r="K57" s="3">
        <f t="shared" si="24"/>
        <v>3.2727473840399997</v>
      </c>
      <c r="L57" s="10">
        <v>0</v>
      </c>
      <c r="M57" s="3">
        <f t="shared" si="25"/>
        <v>-7.5627473840399997</v>
      </c>
    </row>
    <row r="58" spans="1:13" x14ac:dyDescent="0.3">
      <c r="A58" s="9">
        <v>43833</v>
      </c>
      <c r="B58" s="49">
        <v>0.59970000000000001</v>
      </c>
      <c r="C58" s="49">
        <v>1.5</v>
      </c>
      <c r="D58" s="49">
        <v>0.90874999999999995</v>
      </c>
      <c r="E58" s="49">
        <v>5.5414167E-2</v>
      </c>
      <c r="F58">
        <v>3.9</v>
      </c>
      <c r="G58" s="3">
        <f t="shared" si="26"/>
        <v>0.62985000000000013</v>
      </c>
      <c r="H58" s="3">
        <f t="shared" si="27"/>
        <v>2.6274300000399995</v>
      </c>
      <c r="I58" s="3">
        <f t="shared" si="28"/>
        <v>0.15135216000000001</v>
      </c>
      <c r="J58" s="3">
        <f t="shared" si="29"/>
        <v>6.3025867360000001E-2</v>
      </c>
      <c r="K58" s="3">
        <f t="shared" si="24"/>
        <v>3.4716580273999997</v>
      </c>
      <c r="L58" s="10">
        <v>0</v>
      </c>
      <c r="M58" s="3">
        <f t="shared" si="25"/>
        <v>-7.7616580273999993</v>
      </c>
    </row>
    <row r="59" spans="1:13" x14ac:dyDescent="0.3">
      <c r="A59" s="9">
        <v>43834</v>
      </c>
      <c r="B59" s="49">
        <v>0.6663</v>
      </c>
      <c r="C59" s="49">
        <v>1.5</v>
      </c>
      <c r="D59" s="49">
        <v>0.92933333299999998</v>
      </c>
      <c r="E59" s="49">
        <v>4.8840000000000001E-2</v>
      </c>
      <c r="F59">
        <v>3.9</v>
      </c>
      <c r="G59" s="3">
        <f t="shared" si="26"/>
        <v>0.66300000000000014</v>
      </c>
      <c r="H59" s="3">
        <f t="shared" si="27"/>
        <v>2.7846033333599993</v>
      </c>
      <c r="I59" s="3">
        <f t="shared" si="28"/>
        <v>0.15688245000000001</v>
      </c>
      <c r="J59" s="3">
        <f t="shared" si="29"/>
        <v>6.6933067360000001E-2</v>
      </c>
      <c r="K59" s="3">
        <f t="shared" si="24"/>
        <v>3.6714188507199994</v>
      </c>
      <c r="L59" s="10">
        <v>0</v>
      </c>
      <c r="M59" s="3">
        <f t="shared" si="25"/>
        <v>-7.9614188507199994</v>
      </c>
    </row>
    <row r="60" spans="1:13" x14ac:dyDescent="0.3">
      <c r="A60" s="9">
        <v>43835</v>
      </c>
      <c r="B60" s="49">
        <v>0.99990000000000001</v>
      </c>
      <c r="C60" s="49">
        <v>1.5</v>
      </c>
      <c r="D60" s="49">
        <v>0.94066666700000001</v>
      </c>
      <c r="E60" s="49">
        <v>4.2709166999999999E-2</v>
      </c>
      <c r="F60">
        <v>3.9</v>
      </c>
      <c r="G60" s="3">
        <f t="shared" si="26"/>
        <v>0.69615000000000016</v>
      </c>
      <c r="H60" s="3">
        <f t="shared" si="27"/>
        <v>2.9422300000399995</v>
      </c>
      <c r="I60" s="3">
        <f t="shared" si="28"/>
        <v>0.16518162</v>
      </c>
      <c r="J60" s="3">
        <f t="shared" si="29"/>
        <v>7.0349800719999994E-2</v>
      </c>
      <c r="K60" s="3">
        <f t="shared" si="24"/>
        <v>3.8739114207599994</v>
      </c>
      <c r="L60" s="10">
        <v>0</v>
      </c>
      <c r="M60" s="3">
        <f t="shared" si="25"/>
        <v>-8.1639114207599999</v>
      </c>
    </row>
    <row r="61" spans="1:13" x14ac:dyDescent="0.3">
      <c r="A61" s="9">
        <v>43836</v>
      </c>
      <c r="B61" s="49">
        <v>1.5149999999999999</v>
      </c>
      <c r="C61" s="49">
        <v>1.5</v>
      </c>
      <c r="D61" s="49">
        <v>0.91549999999999998</v>
      </c>
      <c r="E61" s="49">
        <v>4.4479999999999999E-2</v>
      </c>
      <c r="F61">
        <v>3.9</v>
      </c>
      <c r="G61" s="3">
        <f t="shared" si="26"/>
        <v>0.72930000000000017</v>
      </c>
      <c r="H61" s="3">
        <f t="shared" si="27"/>
        <v>3.0988500000399997</v>
      </c>
      <c r="I61" s="3">
        <f t="shared" si="28"/>
        <v>0.17775611999999999</v>
      </c>
      <c r="J61" s="3">
        <f t="shared" si="29"/>
        <v>7.3908200719999997E-2</v>
      </c>
      <c r="K61" s="3">
        <f t="shared" si="24"/>
        <v>4.0798143207599997</v>
      </c>
      <c r="L61" s="10">
        <v>0</v>
      </c>
      <c r="M61" s="3">
        <f t="shared" si="25"/>
        <v>-8.3698143207599998</v>
      </c>
    </row>
    <row r="62" spans="1:13" x14ac:dyDescent="0.3">
      <c r="A62" s="9">
        <v>43837</v>
      </c>
      <c r="B62" s="49">
        <v>1.5347999999999999</v>
      </c>
      <c r="C62" s="49">
        <v>1.4</v>
      </c>
      <c r="D62" s="49">
        <v>0.91549999999999998</v>
      </c>
      <c r="E62" s="49">
        <v>3.7565000000000001E-2</v>
      </c>
      <c r="F62">
        <v>3.9</v>
      </c>
      <c r="G62" s="3">
        <f t="shared" si="26"/>
        <v>0.76245000000000018</v>
      </c>
      <c r="H62" s="3">
        <f t="shared" si="27"/>
        <v>3.2474700000399999</v>
      </c>
      <c r="I62" s="3">
        <f t="shared" si="28"/>
        <v>0.19049495999999999</v>
      </c>
      <c r="J62" s="3">
        <f t="shared" si="29"/>
        <v>7.6913400719999997E-2</v>
      </c>
      <c r="K62" s="3">
        <f t="shared" si="24"/>
        <v>4.2773283607599994</v>
      </c>
      <c r="L62" s="10">
        <v>0</v>
      </c>
      <c r="M62" s="3">
        <f t="shared" si="25"/>
        <v>-8.5673283607599995</v>
      </c>
    </row>
    <row r="63" spans="1:13" x14ac:dyDescent="0.3">
      <c r="A63" s="9">
        <v>43838</v>
      </c>
      <c r="B63" s="49">
        <v>0.71909999999999996</v>
      </c>
      <c r="C63" s="49">
        <v>1.5</v>
      </c>
      <c r="D63" s="49">
        <v>0.90874999999999995</v>
      </c>
      <c r="E63" s="49">
        <v>5.1936666999999999E-2</v>
      </c>
      <c r="F63">
        <v>3.9</v>
      </c>
      <c r="G63" s="3">
        <f t="shared" si="26"/>
        <v>0.7956000000000002</v>
      </c>
      <c r="H63" s="3">
        <f t="shared" si="27"/>
        <v>3.4038200000399996</v>
      </c>
      <c r="I63" s="3">
        <f t="shared" si="28"/>
        <v>0.19646348999999999</v>
      </c>
      <c r="J63" s="3">
        <f t="shared" si="29"/>
        <v>8.1068334079999999E-2</v>
      </c>
      <c r="K63" s="3">
        <f t="shared" si="24"/>
        <v>4.4769518241200004</v>
      </c>
      <c r="L63" s="10">
        <v>0</v>
      </c>
      <c r="M63" s="3">
        <f t="shared" si="25"/>
        <v>-8.7669518241199995</v>
      </c>
    </row>
    <row r="64" spans="1:13" x14ac:dyDescent="0.3">
      <c r="A64" s="9">
        <v>43839</v>
      </c>
      <c r="B64" s="49">
        <v>1.0608</v>
      </c>
      <c r="C64" s="49">
        <v>1.5</v>
      </c>
      <c r="D64" s="49">
        <v>0.90949999999999998</v>
      </c>
      <c r="E64" s="49">
        <v>4.2585832999999997E-2</v>
      </c>
      <c r="F64">
        <v>3.9</v>
      </c>
      <c r="G64" s="3">
        <f t="shared" si="26"/>
        <v>0.82875000000000021</v>
      </c>
      <c r="H64" s="3">
        <f t="shared" si="27"/>
        <v>3.5602000000399996</v>
      </c>
      <c r="I64" s="3">
        <f t="shared" si="28"/>
        <v>0.20526812999999999</v>
      </c>
      <c r="J64" s="3">
        <f t="shared" si="29"/>
        <v>8.4475200720000004E-2</v>
      </c>
      <c r="K64" s="3">
        <f t="shared" si="24"/>
        <v>4.6786933307599998</v>
      </c>
      <c r="L64" s="10">
        <v>0</v>
      </c>
      <c r="M64" s="3">
        <f t="shared" si="25"/>
        <v>-8.9686933307600007</v>
      </c>
    </row>
    <row r="65" spans="1:13" x14ac:dyDescent="0.3">
      <c r="A65" s="9">
        <v>43840</v>
      </c>
      <c r="B65" s="49">
        <v>2.4849000000000001</v>
      </c>
      <c r="C65" s="49">
        <v>1.5</v>
      </c>
      <c r="D65" s="49">
        <v>0.90874999999999995</v>
      </c>
      <c r="E65" s="49">
        <v>4.4021667E-2</v>
      </c>
      <c r="F65">
        <v>3.9</v>
      </c>
      <c r="G65" s="3">
        <f t="shared" si="26"/>
        <v>0.86190000000000022</v>
      </c>
      <c r="H65" s="3">
        <f t="shared" si="27"/>
        <v>3.7165500000399998</v>
      </c>
      <c r="I65" s="3">
        <f t="shared" si="28"/>
        <v>0.2258928</v>
      </c>
      <c r="J65" s="3">
        <f t="shared" si="29"/>
        <v>8.7996934080000005E-2</v>
      </c>
      <c r="K65" s="3">
        <f t="shared" si="24"/>
        <v>4.892339734120001</v>
      </c>
      <c r="L65" s="10">
        <v>0</v>
      </c>
      <c r="M65" s="3">
        <f t="shared" si="25"/>
        <v>-9.182339734120001</v>
      </c>
    </row>
    <row r="66" spans="1:13" x14ac:dyDescent="0.3">
      <c r="A66" s="9">
        <v>43841</v>
      </c>
      <c r="B66" s="49">
        <v>2.9133</v>
      </c>
      <c r="C66" s="49">
        <v>1.5</v>
      </c>
      <c r="D66" s="49">
        <v>0.92933333299999998</v>
      </c>
      <c r="E66" s="49">
        <v>4.3087500000000001E-2</v>
      </c>
      <c r="F66">
        <v>3.9</v>
      </c>
      <c r="G66" s="3">
        <f t="shared" si="26"/>
        <v>0.89505000000000023</v>
      </c>
      <c r="H66" s="3">
        <f t="shared" si="27"/>
        <v>3.8737233333599996</v>
      </c>
      <c r="I66" s="3">
        <f t="shared" si="28"/>
        <v>0.25007319</v>
      </c>
      <c r="J66" s="3">
        <f t="shared" si="29"/>
        <v>9.1443934080000011E-2</v>
      </c>
      <c r="K66" s="3">
        <f t="shared" si="24"/>
        <v>5.1102904574399997</v>
      </c>
      <c r="L66" s="10">
        <v>0</v>
      </c>
      <c r="M66" s="3">
        <f t="shared" si="25"/>
        <v>-9.4002904574400006</v>
      </c>
    </row>
    <row r="67" spans="1:13" x14ac:dyDescent="0.3">
      <c r="A67" s="9">
        <v>43842</v>
      </c>
      <c r="B67" s="49">
        <v>2.2704</v>
      </c>
      <c r="C67" s="49">
        <v>1.5</v>
      </c>
      <c r="D67" s="49">
        <v>0.92933333299999998</v>
      </c>
      <c r="E67" s="49">
        <v>4.2862499999999998E-2</v>
      </c>
      <c r="F67">
        <v>3.9</v>
      </c>
      <c r="G67" s="3">
        <f t="shared" si="26"/>
        <v>0.92820000000000025</v>
      </c>
      <c r="H67" s="3">
        <f t="shared" si="27"/>
        <v>4.0308966666799995</v>
      </c>
      <c r="I67" s="3">
        <f t="shared" si="28"/>
        <v>0.26891751000000003</v>
      </c>
      <c r="J67" s="3">
        <f t="shared" si="29"/>
        <v>9.4872934080000013E-2</v>
      </c>
      <c r="K67" s="3">
        <f t="shared" si="24"/>
        <v>5.3228871107599991</v>
      </c>
      <c r="L67" s="10">
        <v>0</v>
      </c>
      <c r="M67" s="3">
        <f t="shared" si="25"/>
        <v>-9.6128871107599991</v>
      </c>
    </row>
    <row r="68" spans="1:13" x14ac:dyDescent="0.3">
      <c r="A68" s="9">
        <v>43843</v>
      </c>
      <c r="B68" s="49">
        <v>3.0491999999999999</v>
      </c>
      <c r="C68" s="49">
        <v>1.4</v>
      </c>
      <c r="D68" s="49">
        <v>0.92933333299999998</v>
      </c>
      <c r="E68" s="49">
        <v>3.9968333000000002E-2</v>
      </c>
      <c r="F68">
        <v>3.9</v>
      </c>
      <c r="G68" s="3">
        <f t="shared" si="26"/>
        <v>0.96135000000000026</v>
      </c>
      <c r="H68" s="3">
        <f t="shared" si="27"/>
        <v>4.1800699999999997</v>
      </c>
      <c r="I68" s="3">
        <f t="shared" si="28"/>
        <v>0.29422587</v>
      </c>
      <c r="J68" s="3">
        <f t="shared" si="29"/>
        <v>9.8070400720000006E-2</v>
      </c>
      <c r="K68" s="3">
        <f t="shared" si="24"/>
        <v>5.5337162707200003</v>
      </c>
      <c r="L68" s="10">
        <v>0</v>
      </c>
      <c r="M68" s="3">
        <f t="shared" si="25"/>
        <v>-9.8237162707200003</v>
      </c>
    </row>
    <row r="69" spans="1:13" x14ac:dyDescent="0.3">
      <c r="A69" s="9">
        <v>43844</v>
      </c>
      <c r="B69" s="49">
        <v>2.0973000000000002</v>
      </c>
      <c r="C69" s="49">
        <v>1.5</v>
      </c>
      <c r="D69" s="49">
        <v>0.92933333299999998</v>
      </c>
      <c r="E69" s="49">
        <v>4.4767500000000002E-2</v>
      </c>
      <c r="F69">
        <v>3.9</v>
      </c>
      <c r="G69" s="3">
        <f t="shared" si="26"/>
        <v>0.99450000000000027</v>
      </c>
      <c r="H69" s="3">
        <f t="shared" si="27"/>
        <v>4.33724333332</v>
      </c>
      <c r="I69" s="3">
        <f t="shared" si="28"/>
        <v>0.31163346000000003</v>
      </c>
      <c r="J69" s="3">
        <f t="shared" si="29"/>
        <v>0.10165180072</v>
      </c>
      <c r="K69" s="3">
        <f t="shared" si="24"/>
        <v>5.7450285940400008</v>
      </c>
      <c r="L69" s="10">
        <v>0</v>
      </c>
      <c r="M69" s="3">
        <f t="shared" si="25"/>
        <v>-10.03502859404</v>
      </c>
    </row>
    <row r="70" spans="1:13" x14ac:dyDescent="0.3">
      <c r="A70" s="9">
        <v>43845</v>
      </c>
      <c r="B70" s="49">
        <v>2.1189</v>
      </c>
      <c r="C70" s="49">
        <v>1.5</v>
      </c>
      <c r="D70" s="49">
        <v>0.90666666699999998</v>
      </c>
      <c r="E70" s="49">
        <v>4.2895000000000003E-2</v>
      </c>
      <c r="F70">
        <v>3.9</v>
      </c>
      <c r="G70" s="3">
        <f t="shared" si="26"/>
        <v>1.0276500000000002</v>
      </c>
      <c r="H70" s="3">
        <f t="shared" si="27"/>
        <v>4.4935099999999997</v>
      </c>
      <c r="I70" s="3">
        <f t="shared" si="28"/>
        <v>0.32922033000000001</v>
      </c>
      <c r="J70" s="3">
        <f t="shared" si="29"/>
        <v>0.10508340072000001</v>
      </c>
      <c r="K70" s="3">
        <f t="shared" si="24"/>
        <v>5.95546373072</v>
      </c>
      <c r="L70" s="10">
        <v>0</v>
      </c>
      <c r="M70" s="3">
        <f t="shared" si="25"/>
        <v>-10.245463730720001</v>
      </c>
    </row>
    <row r="71" spans="1:13" x14ac:dyDescent="0.3">
      <c r="A71" s="9">
        <v>43846</v>
      </c>
      <c r="B71" s="49">
        <v>2.2728000000000002</v>
      </c>
      <c r="C71" s="49">
        <v>1.5</v>
      </c>
      <c r="D71" s="49">
        <v>0.92933333299999998</v>
      </c>
      <c r="E71" s="49">
        <v>4.1490832999999998E-2</v>
      </c>
      <c r="F71">
        <v>3.9</v>
      </c>
      <c r="G71" s="3">
        <f t="shared" si="26"/>
        <v>1.0608000000000002</v>
      </c>
      <c r="H71" s="3">
        <f t="shared" si="27"/>
        <v>4.6506833333199999</v>
      </c>
      <c r="I71" s="3">
        <f t="shared" si="28"/>
        <v>0.34808456999999998</v>
      </c>
      <c r="J71" s="3">
        <f t="shared" si="29"/>
        <v>0.10840266736000001</v>
      </c>
      <c r="K71" s="3">
        <f t="shared" si="24"/>
        <v>6.1679705706800005</v>
      </c>
      <c r="L71" s="10">
        <v>0</v>
      </c>
      <c r="M71" s="3">
        <f t="shared" si="25"/>
        <v>-10.457970570680001</v>
      </c>
    </row>
    <row r="72" spans="1:13" x14ac:dyDescent="0.3">
      <c r="A72" s="9">
        <v>43847</v>
      </c>
      <c r="B72" s="49">
        <v>1.6506000000000001</v>
      </c>
      <c r="C72" s="49">
        <v>1.3</v>
      </c>
      <c r="D72" s="49">
        <v>0.92933333299999998</v>
      </c>
      <c r="E72" s="49">
        <v>4.4274167000000003E-2</v>
      </c>
      <c r="F72">
        <v>3.9</v>
      </c>
      <c r="G72" s="3">
        <f t="shared" si="26"/>
        <v>1.0939500000000002</v>
      </c>
      <c r="H72" s="3">
        <f t="shared" si="27"/>
        <v>4.7918566666400002</v>
      </c>
      <c r="I72" s="3">
        <f t="shared" si="28"/>
        <v>0.36178454999999998</v>
      </c>
      <c r="J72" s="3">
        <f t="shared" si="29"/>
        <v>0.11194460072000001</v>
      </c>
      <c r="K72" s="3">
        <f t="shared" si="24"/>
        <v>6.3595358173600012</v>
      </c>
      <c r="L72" s="10">
        <v>0</v>
      </c>
      <c r="M72" s="3">
        <f t="shared" si="25"/>
        <v>-10.64953581736</v>
      </c>
    </row>
    <row r="73" spans="1:13" x14ac:dyDescent="0.3">
      <c r="A73" s="9">
        <v>43848</v>
      </c>
      <c r="B73" s="49">
        <v>2.4201000000000001</v>
      </c>
      <c r="C73" s="49">
        <v>1.5</v>
      </c>
      <c r="D73" s="49">
        <v>0.94066666700000001</v>
      </c>
      <c r="E73" s="49">
        <v>4.4921666999999998E-2</v>
      </c>
      <c r="F73">
        <v>3.9</v>
      </c>
      <c r="G73" s="3">
        <f t="shared" si="26"/>
        <v>1.1271000000000002</v>
      </c>
      <c r="H73" s="3">
        <f t="shared" si="27"/>
        <v>4.9494833333199999</v>
      </c>
      <c r="I73" s="3">
        <f t="shared" si="28"/>
        <v>0.38187137999999998</v>
      </c>
      <c r="J73" s="3">
        <f t="shared" si="29"/>
        <v>0.11553833408000001</v>
      </c>
      <c r="K73" s="3">
        <f t="shared" si="24"/>
        <v>6.5739930474000001</v>
      </c>
      <c r="L73" s="10">
        <v>0</v>
      </c>
      <c r="M73" s="3">
        <f t="shared" si="25"/>
        <v>-10.863993047400001</v>
      </c>
    </row>
    <row r="74" spans="1:13" x14ac:dyDescent="0.3">
      <c r="A74" s="9">
        <v>43849</v>
      </c>
      <c r="B74" s="49">
        <v>2.5989</v>
      </c>
      <c r="C74" s="49">
        <v>1.5</v>
      </c>
      <c r="D74" s="49">
        <v>0.92933333299999998</v>
      </c>
      <c r="E74" s="49">
        <v>4.2435E-2</v>
      </c>
      <c r="F74">
        <v>3.9</v>
      </c>
      <c r="G74" s="3">
        <f t="shared" si="26"/>
        <v>1.1602500000000002</v>
      </c>
      <c r="H74" s="3">
        <f t="shared" si="27"/>
        <v>5.1066566666400002</v>
      </c>
      <c r="I74" s="3">
        <f t="shared" si="28"/>
        <v>0.40344225</v>
      </c>
      <c r="J74" s="3">
        <f t="shared" si="29"/>
        <v>0.11893313408000002</v>
      </c>
      <c r="K74" s="3">
        <f t="shared" si="24"/>
        <v>6.7892820507200007</v>
      </c>
      <c r="L74" s="10">
        <v>0</v>
      </c>
      <c r="M74" s="3">
        <f t="shared" si="25"/>
        <v>-11.07928205072</v>
      </c>
    </row>
    <row r="75" spans="1:13" x14ac:dyDescent="0.3">
      <c r="A75" s="9">
        <v>43850</v>
      </c>
      <c r="B75" s="49">
        <v>2.0619000000000001</v>
      </c>
      <c r="C75" s="49">
        <v>1.5</v>
      </c>
      <c r="D75" s="49">
        <v>0.92933333299999998</v>
      </c>
      <c r="E75" s="49">
        <v>3.4924999999999998E-2</v>
      </c>
      <c r="F75">
        <v>3.9</v>
      </c>
      <c r="G75" s="3">
        <f t="shared" si="26"/>
        <v>1.1934000000000002</v>
      </c>
      <c r="H75" s="3">
        <f t="shared" si="27"/>
        <v>5.2638299999600004</v>
      </c>
      <c r="I75" s="3">
        <f t="shared" si="28"/>
        <v>0.42055602000000003</v>
      </c>
      <c r="J75" s="3">
        <f t="shared" si="29"/>
        <v>0.12172713408000002</v>
      </c>
      <c r="K75" s="3">
        <f t="shared" si="24"/>
        <v>6.9995131540400015</v>
      </c>
      <c r="L75" s="10">
        <v>0</v>
      </c>
      <c r="M75" s="3">
        <f t="shared" si="25"/>
        <v>-11.289513154040002</v>
      </c>
    </row>
    <row r="76" spans="1:13" x14ac:dyDescent="0.3">
      <c r="A76" s="9">
        <v>43851</v>
      </c>
      <c r="B76" s="49">
        <v>2.0868000000000002</v>
      </c>
      <c r="C76" s="49">
        <v>1.5</v>
      </c>
      <c r="D76" s="49">
        <v>0.94066666700000001</v>
      </c>
      <c r="E76" s="49">
        <v>3.5516667000000002E-2</v>
      </c>
      <c r="F76">
        <v>3.9</v>
      </c>
      <c r="G76" s="3">
        <f t="shared" si="26"/>
        <v>1.2265500000000003</v>
      </c>
      <c r="H76" s="3">
        <f t="shared" si="27"/>
        <v>5.4214566666400001</v>
      </c>
      <c r="I76" s="3">
        <f t="shared" si="28"/>
        <v>0.43787646000000002</v>
      </c>
      <c r="J76" s="3">
        <f t="shared" si="29"/>
        <v>0.12456846744000002</v>
      </c>
      <c r="K76" s="3">
        <f t="shared" si="24"/>
        <v>7.2104515940800002</v>
      </c>
      <c r="L76" s="10">
        <v>0</v>
      </c>
      <c r="M76" s="3">
        <f t="shared" si="25"/>
        <v>-11.500451594080001</v>
      </c>
    </row>
    <row r="77" spans="1:13" x14ac:dyDescent="0.3">
      <c r="A77" s="9">
        <v>43852</v>
      </c>
      <c r="B77" s="49">
        <v>0.98309999999999997</v>
      </c>
      <c r="C77" s="49">
        <v>1.5</v>
      </c>
      <c r="D77" s="49">
        <v>0.92933333299999998</v>
      </c>
      <c r="E77" s="49">
        <v>4.4163332999999999E-2</v>
      </c>
      <c r="F77">
        <v>3.9</v>
      </c>
      <c r="G77" s="3">
        <f t="shared" si="26"/>
        <v>1.2597000000000003</v>
      </c>
      <c r="H77" s="3">
        <f t="shared" si="27"/>
        <v>5.5786299999600004</v>
      </c>
      <c r="I77" s="3">
        <f t="shared" si="28"/>
        <v>0.44603619</v>
      </c>
      <c r="J77" s="3">
        <f t="shared" si="29"/>
        <v>0.12810153408000002</v>
      </c>
      <c r="K77" s="3">
        <f t="shared" si="24"/>
        <v>7.4124677240400008</v>
      </c>
      <c r="L77" s="10">
        <v>0</v>
      </c>
      <c r="M77" s="3">
        <f t="shared" si="25"/>
        <v>-11.702467724040002</v>
      </c>
    </row>
    <row r="78" spans="1:13" x14ac:dyDescent="0.3">
      <c r="A78" s="9">
        <v>43853</v>
      </c>
      <c r="B78" s="49">
        <v>0.60750000000000004</v>
      </c>
      <c r="C78" s="49">
        <v>1.5</v>
      </c>
      <c r="D78" s="49">
        <v>0.94066666700000001</v>
      </c>
      <c r="E78" s="49">
        <v>5.0417499999999997E-2</v>
      </c>
      <c r="F78">
        <v>3.9</v>
      </c>
      <c r="G78" s="3">
        <f t="shared" si="26"/>
        <v>1.2928500000000003</v>
      </c>
      <c r="H78" s="3">
        <f t="shared" si="27"/>
        <v>5.7362566666400001</v>
      </c>
      <c r="I78" s="3">
        <f t="shared" si="28"/>
        <v>0.45107844000000002</v>
      </c>
      <c r="J78" s="3">
        <f t="shared" si="29"/>
        <v>0.13213493408000002</v>
      </c>
      <c r="K78" s="3">
        <f t="shared" si="24"/>
        <v>7.6123200407200002</v>
      </c>
      <c r="L78" s="10">
        <v>0</v>
      </c>
      <c r="M78" s="3">
        <f t="shared" si="25"/>
        <v>-11.902320040719999</v>
      </c>
    </row>
    <row r="79" spans="1:13" x14ac:dyDescent="0.3">
      <c r="A79" s="9">
        <v>43854</v>
      </c>
      <c r="B79" s="49">
        <v>1.6368</v>
      </c>
      <c r="C79" s="49">
        <v>1.5</v>
      </c>
      <c r="D79" s="49">
        <v>0.92933333299999998</v>
      </c>
      <c r="E79" s="49">
        <v>4.4961666999999997E-2</v>
      </c>
      <c r="F79">
        <v>3.9</v>
      </c>
      <c r="G79" s="3">
        <f t="shared" si="26"/>
        <v>1.3260000000000003</v>
      </c>
      <c r="H79" s="3">
        <f t="shared" si="27"/>
        <v>5.8934299999600004</v>
      </c>
      <c r="I79" s="3">
        <f t="shared" si="28"/>
        <v>0.46466388000000003</v>
      </c>
      <c r="J79" s="3">
        <f t="shared" si="29"/>
        <v>0.13573186744000001</v>
      </c>
      <c r="K79" s="3">
        <f t="shared" si="24"/>
        <v>7.8198257474000004</v>
      </c>
      <c r="L79" s="10">
        <v>0</v>
      </c>
      <c r="M79" s="3">
        <f t="shared" si="25"/>
        <v>-12.1098257474</v>
      </c>
    </row>
    <row r="80" spans="1:13" x14ac:dyDescent="0.3">
      <c r="A80" s="9">
        <v>43855</v>
      </c>
      <c r="B80" s="49">
        <v>1.5759000000000001</v>
      </c>
      <c r="C80" s="49">
        <v>1.5</v>
      </c>
      <c r="D80" s="49">
        <v>0.92933333299999998</v>
      </c>
      <c r="E80" s="49">
        <v>4.8233333000000003E-2</v>
      </c>
      <c r="F80">
        <v>3.9</v>
      </c>
      <c r="G80" s="3">
        <f t="shared" si="26"/>
        <v>1.3591500000000003</v>
      </c>
      <c r="H80" s="3">
        <f t="shared" si="27"/>
        <v>6.0506033332800007</v>
      </c>
      <c r="I80" s="3">
        <f t="shared" si="28"/>
        <v>0.47774385000000003</v>
      </c>
      <c r="J80" s="3">
        <f t="shared" si="29"/>
        <v>0.13959053408000002</v>
      </c>
      <c r="K80" s="3">
        <f t="shared" si="24"/>
        <v>8.0270877173600024</v>
      </c>
      <c r="L80" s="10">
        <v>0</v>
      </c>
      <c r="M80" s="3">
        <f t="shared" si="25"/>
        <v>-12.317087717360003</v>
      </c>
    </row>
    <row r="81" spans="1:13" x14ac:dyDescent="0.3">
      <c r="A81" s="9">
        <v>43856</v>
      </c>
      <c r="B81" s="49">
        <v>1.413</v>
      </c>
      <c r="C81" s="49">
        <v>1.5</v>
      </c>
      <c r="D81" s="49">
        <v>0.94066666700000001</v>
      </c>
      <c r="E81" s="49">
        <v>5.6590000000000001E-2</v>
      </c>
      <c r="F81">
        <v>3.9</v>
      </c>
      <c r="G81" s="3">
        <f t="shared" si="26"/>
        <v>1.3923000000000003</v>
      </c>
      <c r="H81" s="3">
        <f t="shared" si="27"/>
        <v>6.2082299999600004</v>
      </c>
      <c r="I81" s="3">
        <f t="shared" si="28"/>
        <v>0.48947175000000004</v>
      </c>
      <c r="J81" s="3">
        <f t="shared" si="29"/>
        <v>0.14411773408000003</v>
      </c>
      <c r="K81" s="3">
        <f t="shared" si="24"/>
        <v>8.2341194840400007</v>
      </c>
      <c r="L81" s="10">
        <v>0</v>
      </c>
      <c r="M81" s="3">
        <f t="shared" si="25"/>
        <v>-12.52411948404</v>
      </c>
    </row>
    <row r="82" spans="1:13" x14ac:dyDescent="0.3">
      <c r="A82" s="9">
        <v>43857</v>
      </c>
      <c r="B82" s="49">
        <v>0.72389999999999999</v>
      </c>
      <c r="C82" s="49">
        <v>1.3</v>
      </c>
      <c r="D82" s="49">
        <v>0.94066666700000001</v>
      </c>
      <c r="E82" s="49">
        <v>6.0162500000000001E-2</v>
      </c>
      <c r="F82">
        <v>3.9</v>
      </c>
      <c r="G82" s="3">
        <f t="shared" si="26"/>
        <v>1.4254500000000003</v>
      </c>
      <c r="H82" s="3">
        <f t="shared" si="27"/>
        <v>6.34985666664</v>
      </c>
      <c r="I82" s="3">
        <f t="shared" si="28"/>
        <v>0.49548012000000002</v>
      </c>
      <c r="J82" s="3">
        <f t="shared" si="29"/>
        <v>0.14893073408000004</v>
      </c>
      <c r="K82" s="3">
        <f t="shared" si="24"/>
        <v>8.4197175207200008</v>
      </c>
      <c r="L82" s="10">
        <v>0</v>
      </c>
      <c r="M82" s="3">
        <f t="shared" si="25"/>
        <v>-12.709717520720002</v>
      </c>
    </row>
    <row r="83" spans="1:13" x14ac:dyDescent="0.3">
      <c r="A83" s="9">
        <v>43858</v>
      </c>
      <c r="B83" s="49">
        <v>1.4441999999999999</v>
      </c>
      <c r="C83" s="49">
        <v>1.5</v>
      </c>
      <c r="D83" s="49">
        <v>0.92933333299999998</v>
      </c>
      <c r="E83" s="49">
        <v>4.4200000000000003E-2</v>
      </c>
      <c r="F83">
        <v>3.9</v>
      </c>
      <c r="G83" s="3">
        <f t="shared" si="26"/>
        <v>1.4586000000000003</v>
      </c>
      <c r="H83" s="3">
        <f t="shared" si="27"/>
        <v>6.5070299999600003</v>
      </c>
      <c r="I83" s="3">
        <f t="shared" si="28"/>
        <v>0.50746698000000001</v>
      </c>
      <c r="J83" s="3">
        <f t="shared" si="29"/>
        <v>0.15246673408000005</v>
      </c>
      <c r="K83" s="3">
        <f t="shared" si="24"/>
        <v>8.6255637140400019</v>
      </c>
      <c r="L83" s="10">
        <v>0</v>
      </c>
      <c r="M83" s="3">
        <f t="shared" si="25"/>
        <v>-12.915563714040001</v>
      </c>
    </row>
    <row r="84" spans="1:13" x14ac:dyDescent="0.3">
      <c r="A84" s="9">
        <v>43859</v>
      </c>
      <c r="B84" s="49">
        <v>0.71309999999999996</v>
      </c>
      <c r="C84" s="49">
        <v>1.4</v>
      </c>
      <c r="D84" s="49">
        <v>0.94066666700000001</v>
      </c>
      <c r="E84" s="49">
        <v>5.3753333E-2</v>
      </c>
      <c r="F84">
        <v>3.9</v>
      </c>
      <c r="G84" s="3">
        <f t="shared" si="26"/>
        <v>1.4917500000000004</v>
      </c>
      <c r="H84" s="3">
        <f t="shared" si="27"/>
        <v>6.65665666664</v>
      </c>
      <c r="I84" s="3">
        <f t="shared" si="28"/>
        <v>0.51338571</v>
      </c>
      <c r="J84" s="3">
        <f t="shared" si="29"/>
        <v>0.15676700072000005</v>
      </c>
      <c r="K84" s="3">
        <f t="shared" si="24"/>
        <v>8.8185593773599997</v>
      </c>
      <c r="L84" s="10">
        <v>0</v>
      </c>
      <c r="M84" s="3">
        <f t="shared" si="25"/>
        <v>-13.108559377359999</v>
      </c>
    </row>
    <row r="85" spans="1:13" x14ac:dyDescent="0.3">
      <c r="A85" s="9">
        <v>43860</v>
      </c>
      <c r="B85" s="49">
        <v>0.58350000000000002</v>
      </c>
      <c r="C85" s="49">
        <v>1.5</v>
      </c>
      <c r="D85" s="49">
        <v>0.92933333299999998</v>
      </c>
      <c r="E85" s="49">
        <v>5.8273332999999997E-2</v>
      </c>
      <c r="F85">
        <v>3.9</v>
      </c>
      <c r="G85" s="3">
        <f t="shared" si="26"/>
        <v>1.5249000000000004</v>
      </c>
      <c r="H85" s="3">
        <f t="shared" si="27"/>
        <v>6.8138299999600003</v>
      </c>
      <c r="I85" s="3">
        <f t="shared" si="28"/>
        <v>0.51822875999999995</v>
      </c>
      <c r="J85" s="3">
        <f t="shared" si="29"/>
        <v>0.16142886736000006</v>
      </c>
      <c r="K85" s="3">
        <f t="shared" si="24"/>
        <v>9.0183876273199992</v>
      </c>
      <c r="L85" s="10">
        <v>0</v>
      </c>
      <c r="M85" s="3">
        <f t="shared" si="25"/>
        <v>-13.308387627319998</v>
      </c>
    </row>
    <row r="86" spans="1:13" x14ac:dyDescent="0.3">
      <c r="A86" s="9">
        <v>43861</v>
      </c>
      <c r="B86" s="49">
        <v>0.59609999999999996</v>
      </c>
      <c r="C86" s="49">
        <v>1.5</v>
      </c>
      <c r="D86" s="49">
        <v>0.92933333299999998</v>
      </c>
      <c r="E86" s="49">
        <v>6.1585000000000001E-2</v>
      </c>
      <c r="F86">
        <v>3.9</v>
      </c>
      <c r="G86" s="3">
        <f t="shared" si="26"/>
        <v>1.5580500000000004</v>
      </c>
      <c r="H86" s="3">
        <f t="shared" si="27"/>
        <v>6.9710033332800005</v>
      </c>
      <c r="I86" s="3">
        <f t="shared" si="28"/>
        <v>0.52317638999999994</v>
      </c>
      <c r="J86" s="3">
        <f t="shared" si="29"/>
        <v>0.16635566736000007</v>
      </c>
      <c r="K86" s="3">
        <f t="shared" si="24"/>
        <v>9.2185853906399995</v>
      </c>
      <c r="L86" s="10">
        <v>0</v>
      </c>
      <c r="M86" s="3">
        <f t="shared" si="25"/>
        <v>-13.50858539064</v>
      </c>
    </row>
    <row r="87" spans="1:13" x14ac:dyDescent="0.3">
      <c r="A87" s="9">
        <v>43862</v>
      </c>
      <c r="B87" s="49">
        <v>0.52590000000000003</v>
      </c>
      <c r="C87" s="49">
        <v>1.5</v>
      </c>
      <c r="D87" s="49">
        <v>0.92933333299999998</v>
      </c>
      <c r="E87" s="49">
        <v>7.1775832999999997E-2</v>
      </c>
      <c r="F87">
        <v>3.9</v>
      </c>
      <c r="G87" s="3">
        <f t="shared" si="26"/>
        <v>1.5912000000000004</v>
      </c>
      <c r="H87" s="3">
        <f t="shared" si="27"/>
        <v>7.1281766666000008</v>
      </c>
      <c r="I87" s="3">
        <f t="shared" si="28"/>
        <v>0.52754135999999996</v>
      </c>
      <c r="J87" s="3">
        <f t="shared" si="29"/>
        <v>0.17209773400000006</v>
      </c>
      <c r="K87" s="3">
        <f t="shared" si="24"/>
        <v>9.4190157606000007</v>
      </c>
      <c r="L87" s="10">
        <v>0</v>
      </c>
      <c r="M87" s="3">
        <f t="shared" si="25"/>
        <v>-13.7090157606</v>
      </c>
    </row>
    <row r="88" spans="1:13" x14ac:dyDescent="0.3">
      <c r="A88" s="9">
        <v>43863</v>
      </c>
      <c r="B88" s="49">
        <v>0.61350000000000005</v>
      </c>
      <c r="C88" s="49">
        <v>1.5</v>
      </c>
      <c r="D88" s="49">
        <v>0.92933333299999998</v>
      </c>
      <c r="E88" s="49">
        <v>5.5570833E-2</v>
      </c>
      <c r="F88">
        <v>3.9</v>
      </c>
      <c r="G88" s="3">
        <f t="shared" si="26"/>
        <v>1.6243500000000004</v>
      </c>
      <c r="H88" s="3">
        <f t="shared" si="27"/>
        <v>7.2853499999200011</v>
      </c>
      <c r="I88" s="3">
        <f t="shared" si="28"/>
        <v>0.53263340999999997</v>
      </c>
      <c r="J88" s="3">
        <f t="shared" si="29"/>
        <v>0.17654340064000007</v>
      </c>
      <c r="K88" s="3">
        <f t="shared" si="24"/>
        <v>9.6188768105600015</v>
      </c>
      <c r="L88" s="10">
        <v>0</v>
      </c>
      <c r="M88" s="3">
        <f t="shared" si="25"/>
        <v>-13.908876810560002</v>
      </c>
    </row>
    <row r="89" spans="1:13" x14ac:dyDescent="0.3">
      <c r="A89" s="9">
        <v>43864</v>
      </c>
      <c r="B89" s="49">
        <v>0.54</v>
      </c>
      <c r="C89" s="49">
        <v>1.5</v>
      </c>
      <c r="D89" s="49">
        <v>0.92933333299999998</v>
      </c>
      <c r="E89" s="49">
        <v>7.7239166999999997E-2</v>
      </c>
      <c r="F89">
        <v>3.9</v>
      </c>
      <c r="G89" s="3">
        <f t="shared" si="26"/>
        <v>1.6575000000000004</v>
      </c>
      <c r="H89" s="3">
        <f t="shared" si="27"/>
        <v>7.4425233332400014</v>
      </c>
      <c r="I89" s="3">
        <f t="shared" si="28"/>
        <v>0.53711540999999996</v>
      </c>
      <c r="J89" s="3">
        <f t="shared" si="29"/>
        <v>0.18272253400000008</v>
      </c>
      <c r="K89" s="3">
        <f t="shared" si="24"/>
        <v>9.8198612772400011</v>
      </c>
      <c r="L89" s="10">
        <v>0</v>
      </c>
      <c r="M89" s="3">
        <f t="shared" si="25"/>
        <v>-14.10986127724</v>
      </c>
    </row>
    <row r="90" spans="1:13" x14ac:dyDescent="0.3">
      <c r="A90" s="9">
        <v>43865</v>
      </c>
      <c r="B90" s="49">
        <v>0.87060000000000004</v>
      </c>
      <c r="C90" s="49">
        <v>1.5</v>
      </c>
      <c r="D90" s="49">
        <v>0.94066666700000001</v>
      </c>
      <c r="E90" s="49">
        <v>4.9230833000000002E-2</v>
      </c>
      <c r="F90">
        <v>3.9</v>
      </c>
      <c r="G90" s="3">
        <f t="shared" si="26"/>
        <v>1.6906500000000004</v>
      </c>
      <c r="H90" s="3">
        <f t="shared" si="27"/>
        <v>7.6001499999200011</v>
      </c>
      <c r="I90" s="3">
        <f t="shared" si="28"/>
        <v>0.54434138999999993</v>
      </c>
      <c r="J90" s="3">
        <f t="shared" si="29"/>
        <v>0.18666100064000007</v>
      </c>
      <c r="K90" s="3">
        <f t="shared" si="24"/>
        <v>10.021802390560001</v>
      </c>
      <c r="L90" s="10">
        <v>0</v>
      </c>
      <c r="M90" s="3">
        <f t="shared" si="25"/>
        <v>-14.31180239056</v>
      </c>
    </row>
    <row r="91" spans="1:13" x14ac:dyDescent="0.3">
      <c r="A91" s="9">
        <v>43866</v>
      </c>
      <c r="B91" s="49">
        <v>0.53220000000000001</v>
      </c>
      <c r="C91" s="49">
        <v>1.5</v>
      </c>
      <c r="D91" s="49">
        <v>0.92933333299999998</v>
      </c>
      <c r="E91" s="49">
        <v>4.7537500000000003E-2</v>
      </c>
      <c r="F91">
        <v>3.9</v>
      </c>
      <c r="G91" s="3">
        <f t="shared" si="26"/>
        <v>1.7238000000000004</v>
      </c>
      <c r="H91" s="3">
        <f t="shared" si="27"/>
        <v>7.7573233332400013</v>
      </c>
      <c r="I91" s="3">
        <f t="shared" si="28"/>
        <v>0.5487586499999999</v>
      </c>
      <c r="J91" s="3">
        <f t="shared" si="29"/>
        <v>0.19046400064000008</v>
      </c>
      <c r="K91" s="3">
        <f t="shared" si="24"/>
        <v>10.220345983880001</v>
      </c>
      <c r="L91" s="10">
        <v>0</v>
      </c>
      <c r="M91" s="3">
        <f t="shared" si="25"/>
        <v>-14.510345983880001</v>
      </c>
    </row>
    <row r="92" spans="1:13" x14ac:dyDescent="0.3">
      <c r="A92" s="9">
        <v>43867</v>
      </c>
      <c r="B92" s="49">
        <v>0.60389999999999999</v>
      </c>
      <c r="C92" s="49">
        <v>1.3</v>
      </c>
      <c r="D92" s="49">
        <v>0.94066666700000001</v>
      </c>
      <c r="E92" s="49">
        <v>4.8425833000000001E-2</v>
      </c>
      <c r="F92">
        <v>3.9</v>
      </c>
      <c r="G92" s="3">
        <f t="shared" si="26"/>
        <v>1.7569500000000005</v>
      </c>
      <c r="H92" s="3">
        <f t="shared" si="27"/>
        <v>7.898949999920001</v>
      </c>
      <c r="I92" s="3">
        <f t="shared" si="28"/>
        <v>0.55377101999999989</v>
      </c>
      <c r="J92" s="3">
        <f t="shared" si="29"/>
        <v>0.19433806728000008</v>
      </c>
      <c r="K92" s="3">
        <f t="shared" si="24"/>
        <v>10.4040090872</v>
      </c>
      <c r="L92" s="10">
        <v>0</v>
      </c>
      <c r="M92" s="3">
        <f t="shared" si="25"/>
        <v>-14.694009087200001</v>
      </c>
    </row>
    <row r="93" spans="1:13" x14ac:dyDescent="0.3">
      <c r="A93" s="9">
        <v>43868</v>
      </c>
      <c r="B93" s="49">
        <v>1.032</v>
      </c>
      <c r="C93" s="49">
        <v>1</v>
      </c>
      <c r="D93" s="49">
        <v>0.94066666700000001</v>
      </c>
      <c r="E93" s="49">
        <v>4.1315833000000003E-2</v>
      </c>
      <c r="F93">
        <v>3.9</v>
      </c>
      <c r="G93" s="3">
        <f t="shared" si="26"/>
        <v>1.7901000000000005</v>
      </c>
      <c r="H93" s="3">
        <f t="shared" si="27"/>
        <v>8.0165766666000007</v>
      </c>
      <c r="I93" s="3">
        <f t="shared" si="28"/>
        <v>0.56233661999999984</v>
      </c>
      <c r="J93" s="3">
        <f t="shared" si="29"/>
        <v>0.19764333392000008</v>
      </c>
      <c r="K93" s="3">
        <f t="shared" si="24"/>
        <v>10.566656620520002</v>
      </c>
      <c r="L93" s="10">
        <v>0</v>
      </c>
      <c r="M93" s="3">
        <f t="shared" si="25"/>
        <v>-14.856656620520003</v>
      </c>
    </row>
    <row r="94" spans="1:13" x14ac:dyDescent="0.3">
      <c r="A94" s="9">
        <v>43869</v>
      </c>
      <c r="B94" s="49">
        <v>1.0409999999999999</v>
      </c>
      <c r="C94" s="49">
        <v>1.5</v>
      </c>
      <c r="D94" s="49">
        <v>0.92933333299999998</v>
      </c>
      <c r="E94" s="49">
        <v>3.5313333000000002E-2</v>
      </c>
      <c r="F94">
        <v>3.9</v>
      </c>
      <c r="G94" s="3">
        <f t="shared" si="26"/>
        <v>1.8232500000000005</v>
      </c>
      <c r="H94" s="3">
        <f t="shared" si="27"/>
        <v>8.1737499999200001</v>
      </c>
      <c r="I94" s="3">
        <f t="shared" si="28"/>
        <v>0.57097691999999989</v>
      </c>
      <c r="J94" s="3">
        <f t="shared" si="29"/>
        <v>0.20046840056000009</v>
      </c>
      <c r="K94" s="3">
        <f t="shared" si="24"/>
        <v>10.76844532048</v>
      </c>
      <c r="L94" s="10">
        <v>0</v>
      </c>
      <c r="M94" s="3">
        <f t="shared" si="25"/>
        <v>-15.058445320480001</v>
      </c>
    </row>
    <row r="95" spans="1:13" x14ac:dyDescent="0.3">
      <c r="A95" s="9">
        <v>43870</v>
      </c>
      <c r="B95" s="49">
        <v>0.93899999999999995</v>
      </c>
      <c r="C95" s="49">
        <v>1.5</v>
      </c>
      <c r="D95" s="49">
        <v>0.95199999999999996</v>
      </c>
      <c r="E95" s="49">
        <v>5.108E-2</v>
      </c>
      <c r="F95">
        <v>3.9</v>
      </c>
      <c r="G95" s="3">
        <f t="shared" si="26"/>
        <v>1.8564000000000005</v>
      </c>
      <c r="H95" s="3">
        <f t="shared" si="27"/>
        <v>8.3318299999200001</v>
      </c>
      <c r="I95" s="3">
        <f t="shared" si="28"/>
        <v>0.5787706199999999</v>
      </c>
      <c r="J95" s="3">
        <f t="shared" si="29"/>
        <v>0.20455480056000008</v>
      </c>
      <c r="K95" s="3">
        <f t="shared" si="24"/>
        <v>10.971555420480001</v>
      </c>
      <c r="L95" s="10">
        <v>0</v>
      </c>
      <c r="M95" s="3">
        <f t="shared" si="25"/>
        <v>-15.261555420480001</v>
      </c>
    </row>
    <row r="96" spans="1:13" x14ac:dyDescent="0.3">
      <c r="A96" s="9">
        <v>43871</v>
      </c>
      <c r="B96" s="49">
        <v>0.72960000000000003</v>
      </c>
      <c r="C96" s="49">
        <v>1.5</v>
      </c>
      <c r="D96" s="49">
        <v>0.95199999999999996</v>
      </c>
      <c r="E96" s="49">
        <v>6.1749167000000001E-2</v>
      </c>
      <c r="F96">
        <v>3.9</v>
      </c>
      <c r="G96" s="3">
        <f t="shared" si="26"/>
        <v>1.8895500000000005</v>
      </c>
      <c r="H96" s="3">
        <f t="shared" si="27"/>
        <v>8.4899099999200001</v>
      </c>
      <c r="I96" s="3">
        <f t="shared" si="28"/>
        <v>0.58482629999999991</v>
      </c>
      <c r="J96" s="3">
        <f t="shared" si="29"/>
        <v>0.20949473392000009</v>
      </c>
      <c r="K96" s="3">
        <f t="shared" si="24"/>
        <v>11.173781033839999</v>
      </c>
      <c r="L96" s="10">
        <v>0</v>
      </c>
      <c r="M96" s="3">
        <f t="shared" si="25"/>
        <v>-15.46378103384</v>
      </c>
    </row>
    <row r="97" spans="1:13" x14ac:dyDescent="0.3">
      <c r="A97" s="9">
        <v>43872</v>
      </c>
      <c r="B97" s="49">
        <v>0.75119999999999998</v>
      </c>
      <c r="C97" s="49">
        <v>1.5</v>
      </c>
      <c r="D97" s="49">
        <v>0.95199999999999996</v>
      </c>
      <c r="E97" s="49">
        <v>6.6238332999999996E-2</v>
      </c>
      <c r="F97">
        <v>3.9</v>
      </c>
      <c r="G97" s="3">
        <f t="shared" si="26"/>
        <v>1.9227000000000005</v>
      </c>
      <c r="H97" s="3">
        <f t="shared" si="27"/>
        <v>8.6479899999200001</v>
      </c>
      <c r="I97" s="3">
        <f t="shared" si="28"/>
        <v>0.59106125999999992</v>
      </c>
      <c r="J97" s="3">
        <f t="shared" si="29"/>
        <v>0.21479380056000008</v>
      </c>
      <c r="K97" s="3">
        <f t="shared" si="24"/>
        <v>11.376545060480002</v>
      </c>
      <c r="L97" s="10">
        <v>0</v>
      </c>
      <c r="M97" s="3">
        <f t="shared" si="25"/>
        <v>-15.666545060480001</v>
      </c>
    </row>
    <row r="98" spans="1:13" x14ac:dyDescent="0.3">
      <c r="A98" s="9">
        <v>43873</v>
      </c>
      <c r="B98" s="49">
        <v>0.77459999999999996</v>
      </c>
      <c r="C98" s="49">
        <v>1.3</v>
      </c>
      <c r="D98" s="49">
        <v>0.95199999999999996</v>
      </c>
      <c r="E98" s="49">
        <v>5.7146666999999998E-2</v>
      </c>
      <c r="F98">
        <v>3.9</v>
      </c>
      <c r="G98" s="3">
        <f t="shared" si="26"/>
        <v>1.9558500000000005</v>
      </c>
      <c r="H98" s="3">
        <f t="shared" si="27"/>
        <v>8.79006999992</v>
      </c>
      <c r="I98" s="3">
        <f t="shared" si="28"/>
        <v>0.59749043999999996</v>
      </c>
      <c r="J98" s="3">
        <f t="shared" si="29"/>
        <v>0.21936553392000008</v>
      </c>
      <c r="K98" s="3">
        <f t="shared" si="24"/>
        <v>11.562775973839999</v>
      </c>
      <c r="L98" s="10">
        <v>0</v>
      </c>
      <c r="M98" s="3">
        <f t="shared" si="25"/>
        <v>-15.85277597384</v>
      </c>
    </row>
    <row r="99" spans="1:13" x14ac:dyDescent="0.3">
      <c r="A99" s="9">
        <v>43874</v>
      </c>
      <c r="B99" s="49">
        <v>0.74219999999999997</v>
      </c>
      <c r="C99" s="49">
        <v>1.5</v>
      </c>
      <c r="D99" s="49">
        <v>0.95199999999999996</v>
      </c>
      <c r="E99" s="49">
        <v>4.2701666999999999E-2</v>
      </c>
      <c r="F99">
        <v>3.9</v>
      </c>
      <c r="G99" s="3">
        <f t="shared" si="26"/>
        <v>1.9890000000000005</v>
      </c>
      <c r="H99" s="3">
        <f t="shared" si="27"/>
        <v>8.94814999992</v>
      </c>
      <c r="I99" s="3">
        <f t="shared" si="28"/>
        <v>0.60365069999999998</v>
      </c>
      <c r="J99" s="3">
        <f t="shared" si="29"/>
        <v>0.22278166728000007</v>
      </c>
      <c r="K99" s="3">
        <f t="shared" si="24"/>
        <v>11.7635823672</v>
      </c>
      <c r="L99" s="10">
        <v>0</v>
      </c>
      <c r="M99" s="3">
        <f t="shared" si="25"/>
        <v>-16.053582367200001</v>
      </c>
    </row>
    <row r="100" spans="1:13" x14ac:dyDescent="0.3">
      <c r="A100" s="9">
        <v>43875</v>
      </c>
      <c r="B100" s="49">
        <v>0.61260000000000003</v>
      </c>
      <c r="C100" s="49">
        <v>1.4</v>
      </c>
      <c r="D100" s="49">
        <v>0.93108333300000001</v>
      </c>
      <c r="E100" s="49">
        <v>5.6224166999999999E-2</v>
      </c>
      <c r="F100">
        <v>3.9</v>
      </c>
      <c r="G100" s="3">
        <f t="shared" si="26"/>
        <v>2.0221500000000003</v>
      </c>
      <c r="H100" s="3">
        <f t="shared" si="27"/>
        <v>9.0973933332399994</v>
      </c>
      <c r="I100" s="3">
        <f t="shared" si="28"/>
        <v>0.60873527999999999</v>
      </c>
      <c r="J100" s="3">
        <f t="shared" si="29"/>
        <v>0.22727960064000008</v>
      </c>
      <c r="K100" s="3">
        <f t="shared" si="24"/>
        <v>11.955558213879998</v>
      </c>
      <c r="L100" s="10">
        <v>0</v>
      </c>
      <c r="M100" s="3">
        <f t="shared" si="25"/>
        <v>-16.245558213879999</v>
      </c>
    </row>
    <row r="101" spans="1:13" x14ac:dyDescent="0.3">
      <c r="A101" s="9">
        <v>43876</v>
      </c>
      <c r="B101" s="49">
        <v>0.62070000000000003</v>
      </c>
      <c r="C101" s="49">
        <v>1.5</v>
      </c>
      <c r="D101" s="49">
        <v>0.94766666700000002</v>
      </c>
      <c r="E101" s="49">
        <v>6.9225833000000001E-2</v>
      </c>
      <c r="F101">
        <v>3.9</v>
      </c>
      <c r="G101" s="3">
        <f t="shared" si="26"/>
        <v>2.0553000000000003</v>
      </c>
      <c r="H101" s="3">
        <f t="shared" si="27"/>
        <v>9.2552999999200001</v>
      </c>
      <c r="I101" s="3">
        <f t="shared" si="28"/>
        <v>0.61388708999999997</v>
      </c>
      <c r="J101" s="3">
        <f t="shared" si="29"/>
        <v>0.23281766728000008</v>
      </c>
      <c r="K101" s="3">
        <f t="shared" si="24"/>
        <v>12.157304757200002</v>
      </c>
      <c r="L101" s="10">
        <v>0</v>
      </c>
      <c r="M101" s="3">
        <f t="shared" si="25"/>
        <v>-16.447304757200001</v>
      </c>
    </row>
    <row r="102" spans="1:13" x14ac:dyDescent="0.3">
      <c r="A102" s="9">
        <v>43877</v>
      </c>
      <c r="B102" s="49">
        <v>0.65339999999999998</v>
      </c>
      <c r="C102" s="49">
        <v>1.5</v>
      </c>
      <c r="D102" s="49">
        <v>0.94883333299999995</v>
      </c>
      <c r="E102" s="49">
        <v>0.10342999999999999</v>
      </c>
      <c r="F102">
        <v>3.9</v>
      </c>
      <c r="G102" s="3">
        <f t="shared" si="26"/>
        <v>2.0884500000000004</v>
      </c>
      <c r="H102" s="3">
        <f t="shared" si="27"/>
        <v>9.4132533332400001</v>
      </c>
      <c r="I102" s="3">
        <f t="shared" si="28"/>
        <v>0.61931030999999992</v>
      </c>
      <c r="J102" s="3">
        <f t="shared" si="29"/>
        <v>0.24109206728000007</v>
      </c>
      <c r="K102" s="3">
        <f t="shared" si="24"/>
        <v>12.36210571052</v>
      </c>
      <c r="L102" s="10">
        <v>0</v>
      </c>
      <c r="M102" s="3">
        <f t="shared" si="25"/>
        <v>-16.652105710520001</v>
      </c>
    </row>
    <row r="103" spans="1:13" x14ac:dyDescent="0.3">
      <c r="A103" s="9">
        <v>43878</v>
      </c>
      <c r="B103" s="49">
        <v>0.73319999999999996</v>
      </c>
      <c r="C103" s="49">
        <v>1.4</v>
      </c>
      <c r="D103" s="49">
        <v>0.94883333299999995</v>
      </c>
      <c r="E103" s="49">
        <v>6.0725000000000001E-2</v>
      </c>
      <c r="F103">
        <v>3.9</v>
      </c>
      <c r="G103" s="3">
        <f t="shared" si="26"/>
        <v>2.1216000000000004</v>
      </c>
      <c r="H103" s="3">
        <f t="shared" si="27"/>
        <v>9.5632066665599993</v>
      </c>
      <c r="I103" s="3">
        <f t="shared" si="28"/>
        <v>0.62539586999999996</v>
      </c>
      <c r="J103" s="3">
        <f t="shared" si="29"/>
        <v>0.24595006728000007</v>
      </c>
      <c r="K103" s="3">
        <f t="shared" si="24"/>
        <v>12.556152603840001</v>
      </c>
      <c r="L103" s="10">
        <v>0</v>
      </c>
      <c r="M103" s="3">
        <f t="shared" si="25"/>
        <v>-16.84615260384</v>
      </c>
    </row>
    <row r="104" spans="1:13" x14ac:dyDescent="0.3">
      <c r="A104" s="9">
        <v>43879</v>
      </c>
      <c r="B104" s="49">
        <v>0.66390000000000005</v>
      </c>
      <c r="C104" s="49">
        <v>1.2</v>
      </c>
      <c r="D104" s="49">
        <v>0.94025000000000003</v>
      </c>
      <c r="E104" s="49">
        <v>5.8978333000000001E-2</v>
      </c>
      <c r="F104">
        <v>3.9</v>
      </c>
      <c r="G104" s="3">
        <f t="shared" si="26"/>
        <v>2.1547500000000004</v>
      </c>
      <c r="H104" s="3">
        <f t="shared" si="27"/>
        <v>9.6968166665600002</v>
      </c>
      <c r="I104" s="3">
        <f t="shared" si="28"/>
        <v>0.63090623999999995</v>
      </c>
      <c r="J104" s="3">
        <f t="shared" si="29"/>
        <v>0.2506683339200001</v>
      </c>
      <c r="K104" s="3">
        <f t="shared" si="24"/>
        <v>12.73314124048</v>
      </c>
      <c r="L104" s="10">
        <v>0</v>
      </c>
      <c r="M104" s="3">
        <f t="shared" si="25"/>
        <v>-17.023141240480001</v>
      </c>
    </row>
    <row r="105" spans="1:13" x14ac:dyDescent="0.3">
      <c r="A105" s="9">
        <v>43880</v>
      </c>
      <c r="B105" s="49">
        <v>0.88049999999999995</v>
      </c>
      <c r="C105" s="49">
        <v>1.1000000000000001</v>
      </c>
      <c r="D105" s="49">
        <v>0.94025000000000003</v>
      </c>
      <c r="E105" s="49">
        <v>5.4701667000000002E-2</v>
      </c>
      <c r="F105">
        <v>3.9</v>
      </c>
      <c r="G105" s="3">
        <f t="shared" si="26"/>
        <v>2.1879000000000004</v>
      </c>
      <c r="H105" s="3">
        <f t="shared" si="27"/>
        <v>9.8224266665600002</v>
      </c>
      <c r="I105" s="3">
        <f t="shared" si="28"/>
        <v>0.63821438999999991</v>
      </c>
      <c r="J105" s="3">
        <f t="shared" si="29"/>
        <v>0.25504446728000008</v>
      </c>
      <c r="K105" s="3">
        <f t="shared" ref="K105:K168" si="30">SUM(G105:J105)</f>
        <v>12.90358552384</v>
      </c>
      <c r="L105" s="10">
        <f>L5</f>
        <v>0</v>
      </c>
      <c r="M105" s="3">
        <f t="shared" ref="M105:M168" si="31">L105-K105-$M$37</f>
        <v>-17.193585523839999</v>
      </c>
    </row>
    <row r="106" spans="1:13" x14ac:dyDescent="0.3">
      <c r="A106" s="9">
        <v>43881</v>
      </c>
      <c r="B106" s="49">
        <v>1.1229</v>
      </c>
      <c r="C106" s="49">
        <v>1.5</v>
      </c>
      <c r="D106" s="49">
        <v>0.94066666700000001</v>
      </c>
      <c r="E106" s="49">
        <v>5.3355E-2</v>
      </c>
      <c r="F106">
        <v>3.9</v>
      </c>
      <c r="G106" s="3">
        <f t="shared" ref="G106:G169" si="32">F106*$C$33+G105</f>
        <v>2.2210500000000004</v>
      </c>
      <c r="H106" s="3">
        <f t="shared" ref="H106:H169" si="33">(C106*$C$34+D106*$I$34)+H105</f>
        <v>9.9800533332400008</v>
      </c>
      <c r="I106" s="3">
        <f t="shared" ref="I106:I169" si="34">B106*$C$35+I105</f>
        <v>0.64753445999999992</v>
      </c>
      <c r="J106" s="3">
        <f t="shared" ref="J106:J169" si="35">E106*$C$36+J105</f>
        <v>0.25931286728000008</v>
      </c>
      <c r="K106" s="3">
        <f t="shared" si="30"/>
        <v>13.10795066052</v>
      </c>
      <c r="L106" s="10">
        <f>VLOOKUP(A106,$A$5:$L$28,12)</f>
        <v>0.25970000000000004</v>
      </c>
      <c r="M106" s="3">
        <f t="shared" si="31"/>
        <v>-17.138250660520001</v>
      </c>
    </row>
    <row r="107" spans="1:13" x14ac:dyDescent="0.3">
      <c r="A107" s="9">
        <v>43882</v>
      </c>
      <c r="B107" s="49">
        <v>1.2605999999999999</v>
      </c>
      <c r="C107" s="49">
        <v>1.5</v>
      </c>
      <c r="D107" s="49">
        <v>0.94066666700000001</v>
      </c>
      <c r="E107" s="49">
        <v>5.0615832999999999E-2</v>
      </c>
      <c r="F107">
        <v>3.9</v>
      </c>
      <c r="G107" s="3">
        <f t="shared" si="32"/>
        <v>2.2542000000000004</v>
      </c>
      <c r="H107" s="3">
        <f t="shared" si="33"/>
        <v>10.137679999920001</v>
      </c>
      <c r="I107" s="3">
        <f t="shared" si="34"/>
        <v>0.65799743999999993</v>
      </c>
      <c r="J107" s="3">
        <f t="shared" si="35"/>
        <v>0.26336213392000007</v>
      </c>
      <c r="K107" s="3">
        <f t="shared" si="30"/>
        <v>13.313239573840002</v>
      </c>
      <c r="L107" s="10">
        <f t="shared" ref="L107:L170" si="36">VLOOKUP(A107,$A$5:$L$28,12)</f>
        <v>0.25970000000000004</v>
      </c>
      <c r="M107" s="3">
        <f t="shared" si="31"/>
        <v>-17.343539573840001</v>
      </c>
    </row>
    <row r="108" spans="1:13" x14ac:dyDescent="0.3">
      <c r="A108" s="9">
        <v>43883</v>
      </c>
      <c r="B108" s="49">
        <v>1.0973999999999999</v>
      </c>
      <c r="C108" s="49">
        <v>1.5</v>
      </c>
      <c r="D108" s="49">
        <v>0.94066666700000001</v>
      </c>
      <c r="E108" s="49">
        <v>5.4069167000000001E-2</v>
      </c>
      <c r="F108">
        <v>3.9</v>
      </c>
      <c r="G108" s="3">
        <f t="shared" si="32"/>
        <v>2.2873500000000004</v>
      </c>
      <c r="H108" s="3">
        <f t="shared" si="33"/>
        <v>10.295306666600002</v>
      </c>
      <c r="I108" s="3">
        <f t="shared" si="34"/>
        <v>0.66710585999999994</v>
      </c>
      <c r="J108" s="3">
        <f t="shared" si="35"/>
        <v>0.2676876672800001</v>
      </c>
      <c r="K108" s="3">
        <f t="shared" si="30"/>
        <v>13.517450193880002</v>
      </c>
      <c r="L108" s="10">
        <f t="shared" si="36"/>
        <v>0.25970000000000004</v>
      </c>
      <c r="M108" s="3">
        <f t="shared" si="31"/>
        <v>-17.547750193880002</v>
      </c>
    </row>
    <row r="109" spans="1:13" x14ac:dyDescent="0.3">
      <c r="A109" s="9">
        <v>43884</v>
      </c>
      <c r="B109" s="49">
        <v>1.3398000000000001</v>
      </c>
      <c r="C109" s="49">
        <v>1.5</v>
      </c>
      <c r="D109" s="49">
        <v>0.94066666700000001</v>
      </c>
      <c r="E109" s="49">
        <v>5.0841667E-2</v>
      </c>
      <c r="F109">
        <v>3.9</v>
      </c>
      <c r="G109" s="3">
        <f t="shared" si="32"/>
        <v>2.3205000000000005</v>
      </c>
      <c r="H109" s="3">
        <f t="shared" si="33"/>
        <v>10.452933333280003</v>
      </c>
      <c r="I109" s="3">
        <f t="shared" si="34"/>
        <v>0.67822619999999989</v>
      </c>
      <c r="J109" s="3">
        <f t="shared" si="35"/>
        <v>0.27175500064000008</v>
      </c>
      <c r="K109" s="3">
        <f t="shared" si="30"/>
        <v>13.723414533920003</v>
      </c>
      <c r="L109" s="10">
        <f t="shared" si="36"/>
        <v>0.25970000000000004</v>
      </c>
      <c r="M109" s="3">
        <f t="shared" si="31"/>
        <v>-17.753714533920004</v>
      </c>
    </row>
    <row r="110" spans="1:13" x14ac:dyDescent="0.3">
      <c r="A110" s="9">
        <v>43885</v>
      </c>
      <c r="B110" s="49">
        <v>1.284</v>
      </c>
      <c r="C110" s="49">
        <v>1.5</v>
      </c>
      <c r="D110" s="49">
        <v>0.87266666699999995</v>
      </c>
      <c r="E110" s="49">
        <v>3.8455000000000003E-2</v>
      </c>
      <c r="F110">
        <v>3.9</v>
      </c>
      <c r="G110" s="3">
        <f t="shared" si="32"/>
        <v>2.3536500000000005</v>
      </c>
      <c r="H110" s="3">
        <f t="shared" si="33"/>
        <v>10.607839999960003</v>
      </c>
      <c r="I110" s="3">
        <f t="shared" si="34"/>
        <v>0.68888339999999992</v>
      </c>
      <c r="J110" s="3">
        <f t="shared" si="35"/>
        <v>0.27483140064000006</v>
      </c>
      <c r="K110" s="3">
        <f t="shared" si="30"/>
        <v>13.925204800600003</v>
      </c>
      <c r="L110" s="10">
        <f t="shared" si="36"/>
        <v>0.25970000000000004</v>
      </c>
      <c r="M110" s="3">
        <f t="shared" si="31"/>
        <v>-17.955504800600004</v>
      </c>
    </row>
    <row r="111" spans="1:13" x14ac:dyDescent="0.3">
      <c r="A111" s="9">
        <v>43886</v>
      </c>
      <c r="B111" s="49">
        <v>1.2450000000000001</v>
      </c>
      <c r="C111" s="49">
        <v>0.8</v>
      </c>
      <c r="D111" s="49">
        <v>0.94066666700000001</v>
      </c>
      <c r="E111" s="49">
        <v>5.1075000000000002E-2</v>
      </c>
      <c r="F111">
        <v>3.9</v>
      </c>
      <c r="G111" s="3">
        <f t="shared" si="32"/>
        <v>2.3868000000000005</v>
      </c>
      <c r="H111" s="3">
        <f t="shared" si="33"/>
        <v>10.709466666640003</v>
      </c>
      <c r="I111" s="3">
        <f t="shared" si="34"/>
        <v>0.69921689999999992</v>
      </c>
      <c r="J111" s="3">
        <f t="shared" si="35"/>
        <v>0.27891740064000003</v>
      </c>
      <c r="K111" s="3">
        <f t="shared" si="30"/>
        <v>14.074400967280003</v>
      </c>
      <c r="L111" s="10">
        <f t="shared" si="36"/>
        <v>3.8584000000000001</v>
      </c>
      <c r="M111" s="3">
        <f t="shared" si="31"/>
        <v>-14.506000967280002</v>
      </c>
    </row>
    <row r="112" spans="1:13" x14ac:dyDescent="0.3">
      <c r="A112" s="9">
        <v>43887</v>
      </c>
      <c r="B112" s="49">
        <v>1.6953</v>
      </c>
      <c r="C112" s="49">
        <v>1.5</v>
      </c>
      <c r="D112" s="49">
        <v>0.94066666700000001</v>
      </c>
      <c r="E112" s="49">
        <v>4.3725E-2</v>
      </c>
      <c r="F112">
        <v>3.9</v>
      </c>
      <c r="G112" s="3">
        <f t="shared" si="32"/>
        <v>2.4199500000000005</v>
      </c>
      <c r="H112" s="3">
        <f t="shared" si="33"/>
        <v>10.867093333320003</v>
      </c>
      <c r="I112" s="3">
        <f t="shared" si="34"/>
        <v>0.71328788999999992</v>
      </c>
      <c r="J112" s="3">
        <f t="shared" si="35"/>
        <v>0.28241540064000004</v>
      </c>
      <c r="K112" s="3">
        <f t="shared" si="30"/>
        <v>14.282746623960003</v>
      </c>
      <c r="L112" s="10">
        <f t="shared" si="36"/>
        <v>3.8584000000000001</v>
      </c>
      <c r="M112" s="3">
        <f t="shared" si="31"/>
        <v>-14.714346623960004</v>
      </c>
    </row>
    <row r="113" spans="1:13" x14ac:dyDescent="0.3">
      <c r="A113" s="9">
        <v>43888</v>
      </c>
      <c r="B113" s="49">
        <v>1.9527000000000001</v>
      </c>
      <c r="C113" s="49">
        <v>1.5</v>
      </c>
      <c r="D113" s="49">
        <v>0.94066666700000001</v>
      </c>
      <c r="E113" s="49">
        <v>3.8088333000000002E-2</v>
      </c>
      <c r="F113">
        <v>3.9</v>
      </c>
      <c r="G113" s="3">
        <f t="shared" si="32"/>
        <v>2.4531000000000005</v>
      </c>
      <c r="H113" s="3">
        <f t="shared" si="33"/>
        <v>11.024720000000004</v>
      </c>
      <c r="I113" s="3">
        <f t="shared" si="34"/>
        <v>0.72949529999999996</v>
      </c>
      <c r="J113" s="3">
        <f t="shared" si="35"/>
        <v>0.28546246728000002</v>
      </c>
      <c r="K113" s="3">
        <f t="shared" si="30"/>
        <v>14.492777767280005</v>
      </c>
      <c r="L113" s="10">
        <f t="shared" si="36"/>
        <v>3.8584000000000001</v>
      </c>
      <c r="M113" s="3">
        <f t="shared" si="31"/>
        <v>-14.924377767280006</v>
      </c>
    </row>
    <row r="114" spans="1:13" x14ac:dyDescent="0.3">
      <c r="A114" s="9">
        <v>43889</v>
      </c>
      <c r="B114" s="49">
        <v>1.6254</v>
      </c>
      <c r="C114" s="49">
        <v>1.5</v>
      </c>
      <c r="D114" s="49">
        <v>0.94066666700000001</v>
      </c>
      <c r="E114" s="49">
        <v>4.6396667000000003E-2</v>
      </c>
      <c r="F114">
        <v>3.9</v>
      </c>
      <c r="G114" s="3">
        <f t="shared" si="32"/>
        <v>2.4862500000000005</v>
      </c>
      <c r="H114" s="3">
        <f t="shared" si="33"/>
        <v>11.182346666680004</v>
      </c>
      <c r="I114" s="3">
        <f t="shared" si="34"/>
        <v>0.74298611999999997</v>
      </c>
      <c r="J114" s="3">
        <f t="shared" si="35"/>
        <v>0.28917420064000005</v>
      </c>
      <c r="K114" s="3">
        <f t="shared" si="30"/>
        <v>14.700756987320004</v>
      </c>
      <c r="L114" s="10">
        <f t="shared" si="36"/>
        <v>3.8584000000000001</v>
      </c>
      <c r="M114" s="3">
        <f t="shared" si="31"/>
        <v>-15.132356987320005</v>
      </c>
    </row>
    <row r="115" spans="1:13" x14ac:dyDescent="0.3">
      <c r="A115" s="9">
        <v>43890</v>
      </c>
      <c r="B115" s="49">
        <v>1.4352</v>
      </c>
      <c r="C115" s="49">
        <v>1.2</v>
      </c>
      <c r="D115" s="49">
        <v>0.94066666700000001</v>
      </c>
      <c r="E115" s="49">
        <v>5.9240833E-2</v>
      </c>
      <c r="F115">
        <v>3.9</v>
      </c>
      <c r="G115" s="3">
        <f t="shared" si="32"/>
        <v>2.5194000000000005</v>
      </c>
      <c r="H115" s="3">
        <f t="shared" si="33"/>
        <v>11.315973333360004</v>
      </c>
      <c r="I115" s="3">
        <f t="shared" si="34"/>
        <v>0.75489827999999992</v>
      </c>
      <c r="J115" s="3">
        <f t="shared" si="35"/>
        <v>0.29391346728000006</v>
      </c>
      <c r="K115" s="3">
        <f t="shared" si="30"/>
        <v>14.884185080640005</v>
      </c>
      <c r="L115" s="10">
        <f t="shared" si="36"/>
        <v>5.1629500000000004</v>
      </c>
      <c r="M115" s="3">
        <f t="shared" si="31"/>
        <v>-14.011235080640006</v>
      </c>
    </row>
    <row r="116" spans="1:13" x14ac:dyDescent="0.3">
      <c r="A116" s="9">
        <v>43891</v>
      </c>
      <c r="B116" s="49">
        <v>1.7859</v>
      </c>
      <c r="C116" s="49">
        <v>1</v>
      </c>
      <c r="D116" s="49">
        <v>0.94066666700000001</v>
      </c>
      <c r="E116" s="49">
        <v>4.9087499999999999E-2</v>
      </c>
      <c r="F116">
        <v>3.9</v>
      </c>
      <c r="G116" s="3">
        <f t="shared" si="32"/>
        <v>2.5525500000000005</v>
      </c>
      <c r="H116" s="3">
        <f t="shared" si="33"/>
        <v>11.433600000040004</v>
      </c>
      <c r="I116" s="3">
        <f t="shared" si="34"/>
        <v>0.76972124999999991</v>
      </c>
      <c r="J116" s="3">
        <f t="shared" si="35"/>
        <v>0.29784046728000008</v>
      </c>
      <c r="K116" s="3">
        <f t="shared" si="30"/>
        <v>15.053711717320004</v>
      </c>
      <c r="L116" s="10">
        <f t="shared" si="36"/>
        <v>5.1629500000000004</v>
      </c>
      <c r="M116" s="3">
        <f t="shared" si="31"/>
        <v>-14.180761717320003</v>
      </c>
    </row>
    <row r="117" spans="1:13" x14ac:dyDescent="0.3">
      <c r="A117" s="9">
        <v>43892</v>
      </c>
      <c r="B117" s="49">
        <v>1.4535</v>
      </c>
      <c r="C117" s="49">
        <v>1.5</v>
      </c>
      <c r="D117" s="49">
        <v>0.94066666700000001</v>
      </c>
      <c r="E117" s="49">
        <v>3.7110833000000003E-2</v>
      </c>
      <c r="F117">
        <v>3.9</v>
      </c>
      <c r="G117" s="3">
        <f t="shared" si="32"/>
        <v>2.5857000000000006</v>
      </c>
      <c r="H117" s="3">
        <f t="shared" si="33"/>
        <v>11.591226666720004</v>
      </c>
      <c r="I117" s="3">
        <f t="shared" si="34"/>
        <v>0.78178529999999991</v>
      </c>
      <c r="J117" s="3">
        <f t="shared" si="35"/>
        <v>0.30080933392000009</v>
      </c>
      <c r="K117" s="3">
        <f t="shared" si="30"/>
        <v>15.259521300640005</v>
      </c>
      <c r="L117" s="10">
        <f t="shared" si="36"/>
        <v>5.1629500000000004</v>
      </c>
      <c r="M117" s="3">
        <f t="shared" si="31"/>
        <v>-14.386571300640004</v>
      </c>
    </row>
    <row r="118" spans="1:13" x14ac:dyDescent="0.3">
      <c r="A118" s="9">
        <v>43893</v>
      </c>
      <c r="B118" s="49">
        <v>1.2390000000000001</v>
      </c>
      <c r="C118" s="49">
        <v>0.8</v>
      </c>
      <c r="D118" s="49">
        <v>0.94066666700000001</v>
      </c>
      <c r="E118" s="49">
        <v>5.0768332999999999E-2</v>
      </c>
      <c r="F118">
        <v>3.9</v>
      </c>
      <c r="G118" s="3">
        <f t="shared" si="32"/>
        <v>2.6188500000000006</v>
      </c>
      <c r="H118" s="3">
        <f t="shared" si="33"/>
        <v>11.692853333400004</v>
      </c>
      <c r="I118" s="3">
        <f t="shared" si="34"/>
        <v>0.79206899999999991</v>
      </c>
      <c r="J118" s="3">
        <f t="shared" si="35"/>
        <v>0.3048708005600001</v>
      </c>
      <c r="K118" s="3">
        <f t="shared" si="30"/>
        <v>15.408643133960004</v>
      </c>
      <c r="L118" s="10">
        <f t="shared" si="36"/>
        <v>5.1629500000000004</v>
      </c>
      <c r="M118" s="3">
        <f t="shared" si="31"/>
        <v>-14.535693133960002</v>
      </c>
    </row>
    <row r="119" spans="1:13" x14ac:dyDescent="0.3">
      <c r="A119" s="9">
        <v>43894</v>
      </c>
      <c r="B119" s="49">
        <v>1.1052</v>
      </c>
      <c r="C119" s="49">
        <v>0.7</v>
      </c>
      <c r="D119" s="49">
        <v>0.94066666700000001</v>
      </c>
      <c r="E119" s="49">
        <v>4.9695833000000002E-2</v>
      </c>
      <c r="F119">
        <v>3.9</v>
      </c>
      <c r="G119" s="3">
        <f t="shared" si="32"/>
        <v>2.6520000000000006</v>
      </c>
      <c r="H119" s="3">
        <f t="shared" si="33"/>
        <v>11.786480000080005</v>
      </c>
      <c r="I119" s="3">
        <f t="shared" si="34"/>
        <v>0.80124215999999993</v>
      </c>
      <c r="J119" s="3">
        <f t="shared" si="35"/>
        <v>0.30884646720000009</v>
      </c>
      <c r="K119" s="3">
        <f t="shared" si="30"/>
        <v>15.548568627280005</v>
      </c>
      <c r="L119" s="10">
        <f t="shared" si="36"/>
        <v>5.1629500000000004</v>
      </c>
      <c r="M119" s="3">
        <f t="shared" si="31"/>
        <v>-14.675618627280006</v>
      </c>
    </row>
    <row r="120" spans="1:13" x14ac:dyDescent="0.3">
      <c r="A120" s="9">
        <v>43895</v>
      </c>
      <c r="B120" s="49">
        <v>1.5381</v>
      </c>
      <c r="C120" s="49">
        <v>1.6</v>
      </c>
      <c r="D120" s="49">
        <v>0.94066666700000001</v>
      </c>
      <c r="E120" s="49">
        <v>3.7142500000000002E-2</v>
      </c>
      <c r="F120">
        <v>3.9</v>
      </c>
      <c r="G120" s="3">
        <f t="shared" si="32"/>
        <v>2.6851500000000006</v>
      </c>
      <c r="H120" s="3">
        <f t="shared" si="33"/>
        <v>11.952106666760004</v>
      </c>
      <c r="I120" s="3">
        <f t="shared" si="34"/>
        <v>0.81400838999999992</v>
      </c>
      <c r="J120" s="3">
        <f t="shared" si="35"/>
        <v>0.3118178672000001</v>
      </c>
      <c r="K120" s="3">
        <f t="shared" si="30"/>
        <v>15.763082923960004</v>
      </c>
      <c r="L120" s="10">
        <f t="shared" si="36"/>
        <v>7.90585</v>
      </c>
      <c r="M120" s="3">
        <f t="shared" si="31"/>
        <v>-12.147232923960004</v>
      </c>
    </row>
    <row r="121" spans="1:13" x14ac:dyDescent="0.3">
      <c r="A121" s="9">
        <v>43896</v>
      </c>
      <c r="B121" s="49">
        <v>1.0158</v>
      </c>
      <c r="C121" s="49">
        <v>1.5</v>
      </c>
      <c r="D121" s="49">
        <v>0.94883333299999995</v>
      </c>
      <c r="E121" s="49">
        <v>5.5263332999999998E-2</v>
      </c>
      <c r="F121">
        <v>3.9</v>
      </c>
      <c r="G121" s="3">
        <f t="shared" si="32"/>
        <v>2.7183000000000006</v>
      </c>
      <c r="H121" s="3">
        <f t="shared" si="33"/>
        <v>12.110060000080004</v>
      </c>
      <c r="I121" s="3">
        <f t="shared" si="34"/>
        <v>0.82243952999999992</v>
      </c>
      <c r="J121" s="3">
        <f t="shared" si="35"/>
        <v>0.31623893384000012</v>
      </c>
      <c r="K121" s="3">
        <f t="shared" si="30"/>
        <v>15.967038463920005</v>
      </c>
      <c r="L121" s="10">
        <f t="shared" si="36"/>
        <v>7.90585</v>
      </c>
      <c r="M121" s="3">
        <f t="shared" si="31"/>
        <v>-12.351188463920003</v>
      </c>
    </row>
    <row r="122" spans="1:13" x14ac:dyDescent="0.3">
      <c r="A122" s="9">
        <v>43897</v>
      </c>
      <c r="B122" s="49">
        <v>1.2044999999999999</v>
      </c>
      <c r="C122" s="49">
        <v>0.8</v>
      </c>
      <c r="D122" s="49">
        <v>0.95116666699999997</v>
      </c>
      <c r="E122" s="49">
        <v>5.5182500000000002E-2</v>
      </c>
      <c r="F122">
        <v>3.9</v>
      </c>
      <c r="G122" s="3">
        <f t="shared" si="32"/>
        <v>2.7514500000000006</v>
      </c>
      <c r="H122" s="3">
        <f t="shared" si="33"/>
        <v>12.212106666760004</v>
      </c>
      <c r="I122" s="3">
        <f t="shared" si="34"/>
        <v>0.83243687999999993</v>
      </c>
      <c r="J122" s="3">
        <f t="shared" si="35"/>
        <v>0.32065353384000012</v>
      </c>
      <c r="K122" s="3">
        <f t="shared" si="30"/>
        <v>16.116647080600004</v>
      </c>
      <c r="L122" s="10">
        <f t="shared" si="36"/>
        <v>7.90585</v>
      </c>
      <c r="M122" s="3">
        <f t="shared" si="31"/>
        <v>-12.500797080600002</v>
      </c>
    </row>
    <row r="123" spans="1:13" x14ac:dyDescent="0.3">
      <c r="A123" s="9">
        <v>43898</v>
      </c>
      <c r="B123" s="49">
        <v>1.7157</v>
      </c>
      <c r="C123" s="49">
        <v>1.6</v>
      </c>
      <c r="D123" s="49">
        <v>0.94025000000000003</v>
      </c>
      <c r="E123" s="49">
        <v>3.9592500000000003E-2</v>
      </c>
      <c r="F123">
        <v>3.9</v>
      </c>
      <c r="G123" s="3">
        <f t="shared" si="32"/>
        <v>2.7846000000000006</v>
      </c>
      <c r="H123" s="3">
        <f t="shared" si="33"/>
        <v>12.377716666760003</v>
      </c>
      <c r="I123" s="3">
        <f t="shared" si="34"/>
        <v>0.84667718999999997</v>
      </c>
      <c r="J123" s="3">
        <f t="shared" si="35"/>
        <v>0.3238209338400001</v>
      </c>
      <c r="K123" s="3">
        <f t="shared" si="30"/>
        <v>16.332814790600004</v>
      </c>
      <c r="L123" s="10">
        <f t="shared" si="36"/>
        <v>7.90585</v>
      </c>
      <c r="M123" s="3">
        <f t="shared" si="31"/>
        <v>-12.716964790600002</v>
      </c>
    </row>
    <row r="124" spans="1:13" x14ac:dyDescent="0.3">
      <c r="A124" s="9">
        <v>43899</v>
      </c>
      <c r="B124" s="49">
        <v>1.5204</v>
      </c>
      <c r="C124" s="49">
        <v>1.5</v>
      </c>
      <c r="D124" s="49">
        <v>0.95116666699999997</v>
      </c>
      <c r="E124" s="49">
        <v>4.3995832999999998E-2</v>
      </c>
      <c r="F124">
        <v>3.9</v>
      </c>
      <c r="G124" s="3">
        <f t="shared" si="32"/>
        <v>2.8177500000000006</v>
      </c>
      <c r="H124" s="3">
        <f t="shared" si="33"/>
        <v>12.535763333440004</v>
      </c>
      <c r="I124" s="3">
        <f t="shared" si="34"/>
        <v>0.85929650999999996</v>
      </c>
      <c r="J124" s="3">
        <f t="shared" si="35"/>
        <v>0.32734060048000008</v>
      </c>
      <c r="K124" s="3">
        <f t="shared" si="30"/>
        <v>16.540150443920002</v>
      </c>
      <c r="L124" s="10">
        <f t="shared" si="36"/>
        <v>7.90585</v>
      </c>
      <c r="M124" s="3">
        <f t="shared" si="31"/>
        <v>-12.92430044392</v>
      </c>
    </row>
    <row r="125" spans="1:13" x14ac:dyDescent="0.3">
      <c r="A125" s="9">
        <v>43900</v>
      </c>
      <c r="B125" s="49">
        <v>0.84719999999999995</v>
      </c>
      <c r="C125" s="49">
        <v>1.5</v>
      </c>
      <c r="D125" s="49">
        <v>0.94883333299999995</v>
      </c>
      <c r="E125" s="49">
        <v>4.3008333000000003E-2</v>
      </c>
      <c r="F125">
        <v>3.9</v>
      </c>
      <c r="G125" s="3">
        <f t="shared" si="32"/>
        <v>2.8509000000000007</v>
      </c>
      <c r="H125" s="3">
        <f t="shared" si="33"/>
        <v>12.693716666760004</v>
      </c>
      <c r="I125" s="3">
        <f t="shared" si="34"/>
        <v>0.86632827000000001</v>
      </c>
      <c r="J125" s="3">
        <f t="shared" si="35"/>
        <v>0.33078126712000006</v>
      </c>
      <c r="K125" s="3">
        <f t="shared" si="30"/>
        <v>16.741726203880003</v>
      </c>
      <c r="L125" s="10">
        <f t="shared" si="36"/>
        <v>10.815999999999999</v>
      </c>
      <c r="M125" s="3">
        <f t="shared" si="31"/>
        <v>-10.215726203880003</v>
      </c>
    </row>
    <row r="126" spans="1:13" x14ac:dyDescent="0.3">
      <c r="A126" s="9">
        <v>43901</v>
      </c>
      <c r="B126" s="49">
        <v>0.72060000000000002</v>
      </c>
      <c r="C126" s="49">
        <v>1</v>
      </c>
      <c r="D126" s="49">
        <v>0.94974999999999998</v>
      </c>
      <c r="E126" s="49">
        <v>5.7356667E-2</v>
      </c>
      <c r="F126">
        <v>3.9</v>
      </c>
      <c r="G126" s="3">
        <f t="shared" si="32"/>
        <v>2.8840500000000007</v>
      </c>
      <c r="H126" s="3">
        <f t="shared" si="33"/>
        <v>12.811706666760005</v>
      </c>
      <c r="I126" s="3">
        <f t="shared" si="34"/>
        <v>0.87230925000000004</v>
      </c>
      <c r="J126" s="3">
        <f t="shared" si="35"/>
        <v>0.33536980048000004</v>
      </c>
      <c r="K126" s="3">
        <f t="shared" si="30"/>
        <v>16.903435717240004</v>
      </c>
      <c r="L126" s="10">
        <f t="shared" si="36"/>
        <v>10.815999999999999</v>
      </c>
      <c r="M126" s="3">
        <f t="shared" si="31"/>
        <v>-10.377435717240004</v>
      </c>
    </row>
    <row r="127" spans="1:13" x14ac:dyDescent="0.3">
      <c r="A127" s="9">
        <v>43902</v>
      </c>
      <c r="B127" s="49">
        <v>0.93779999999999997</v>
      </c>
      <c r="C127" s="49">
        <v>0.7</v>
      </c>
      <c r="D127" s="49">
        <v>0.94974999999999998</v>
      </c>
      <c r="E127" s="49">
        <v>7.3865833000000006E-2</v>
      </c>
      <c r="F127">
        <v>3.9</v>
      </c>
      <c r="G127" s="3">
        <f t="shared" si="32"/>
        <v>2.9172000000000007</v>
      </c>
      <c r="H127" s="3">
        <f t="shared" si="33"/>
        <v>12.905696666760004</v>
      </c>
      <c r="I127" s="3">
        <f t="shared" si="34"/>
        <v>0.88009299000000007</v>
      </c>
      <c r="J127" s="3">
        <f t="shared" si="35"/>
        <v>0.34127906712000006</v>
      </c>
      <c r="K127" s="3">
        <f t="shared" si="30"/>
        <v>17.044268723880005</v>
      </c>
      <c r="L127" s="10">
        <f t="shared" si="36"/>
        <v>10.815999999999999</v>
      </c>
      <c r="M127" s="3">
        <f t="shared" si="31"/>
        <v>-10.518268723880006</v>
      </c>
    </row>
    <row r="128" spans="1:13" x14ac:dyDescent="0.3">
      <c r="A128" s="9">
        <v>43903</v>
      </c>
      <c r="B128" s="49">
        <v>1.1096999999999999</v>
      </c>
      <c r="C128" s="49">
        <v>1.4</v>
      </c>
      <c r="D128" s="49">
        <v>0.95083333299999995</v>
      </c>
      <c r="E128" s="49">
        <v>5.2120832999999998E-2</v>
      </c>
      <c r="F128">
        <v>3.9</v>
      </c>
      <c r="G128" s="3">
        <f t="shared" si="32"/>
        <v>2.9503500000000007</v>
      </c>
      <c r="H128" s="3">
        <f t="shared" si="33"/>
        <v>13.055730000080004</v>
      </c>
      <c r="I128" s="3">
        <f t="shared" si="34"/>
        <v>0.88930350000000002</v>
      </c>
      <c r="J128" s="3">
        <f t="shared" si="35"/>
        <v>0.34544873376000007</v>
      </c>
      <c r="K128" s="3">
        <f t="shared" si="30"/>
        <v>17.240832233840006</v>
      </c>
      <c r="L128" s="10">
        <f t="shared" si="36"/>
        <v>10.815999999999999</v>
      </c>
      <c r="M128" s="3">
        <f t="shared" si="31"/>
        <v>-10.714832233840006</v>
      </c>
    </row>
    <row r="129" spans="1:13" x14ac:dyDescent="0.3">
      <c r="A129" s="9">
        <v>43904</v>
      </c>
      <c r="B129" s="49">
        <v>1.3595999999999999</v>
      </c>
      <c r="C129" s="49">
        <v>1</v>
      </c>
      <c r="D129" s="49">
        <v>0.94974999999999998</v>
      </c>
      <c r="E129" s="49">
        <v>4.3981667000000002E-2</v>
      </c>
      <c r="F129">
        <v>5.85</v>
      </c>
      <c r="G129" s="3">
        <f t="shared" si="32"/>
        <v>3.0000750000000007</v>
      </c>
      <c r="H129" s="3">
        <f t="shared" si="33"/>
        <v>13.173720000080005</v>
      </c>
      <c r="I129" s="3">
        <f t="shared" si="34"/>
        <v>0.90058818000000007</v>
      </c>
      <c r="J129" s="3">
        <f t="shared" si="35"/>
        <v>0.34896726712000009</v>
      </c>
      <c r="K129" s="3">
        <f t="shared" si="30"/>
        <v>17.423350447200004</v>
      </c>
      <c r="L129" s="10">
        <f t="shared" si="36"/>
        <v>12.0985</v>
      </c>
      <c r="M129" s="3">
        <f t="shared" si="31"/>
        <v>-9.6148504472000056</v>
      </c>
    </row>
    <row r="130" spans="1:13" x14ac:dyDescent="0.3">
      <c r="A130" s="9">
        <v>43905</v>
      </c>
      <c r="B130" s="49">
        <v>1.1583000000000001</v>
      </c>
      <c r="C130" s="49">
        <v>1.6</v>
      </c>
      <c r="D130" s="49">
        <v>0.94974999999999998</v>
      </c>
      <c r="E130" s="49">
        <v>4.9380832999999999E-2</v>
      </c>
      <c r="F130">
        <v>5.85</v>
      </c>
      <c r="G130" s="3">
        <f t="shared" si="32"/>
        <v>3.0498000000000007</v>
      </c>
      <c r="H130" s="3">
        <f t="shared" si="33"/>
        <v>13.339710000080006</v>
      </c>
      <c r="I130" s="3">
        <f t="shared" si="34"/>
        <v>0.91020207000000009</v>
      </c>
      <c r="J130" s="3">
        <f t="shared" si="35"/>
        <v>0.35291773376000007</v>
      </c>
      <c r="K130" s="3">
        <f t="shared" si="30"/>
        <v>17.652629803840007</v>
      </c>
      <c r="L130" s="10">
        <f t="shared" si="36"/>
        <v>12.0985</v>
      </c>
      <c r="M130" s="3">
        <f t="shared" si="31"/>
        <v>-9.8441298038400085</v>
      </c>
    </row>
    <row r="131" spans="1:13" x14ac:dyDescent="0.3">
      <c r="A131" s="9">
        <v>43906</v>
      </c>
      <c r="B131" s="49">
        <v>0.78510000000000002</v>
      </c>
      <c r="C131" s="49">
        <v>0.8</v>
      </c>
      <c r="D131" s="49">
        <v>0.94974999999999998</v>
      </c>
      <c r="E131" s="49">
        <v>5.2346667E-2</v>
      </c>
      <c r="F131">
        <v>5.85</v>
      </c>
      <c r="G131" s="3">
        <f t="shared" si="32"/>
        <v>3.0995250000000008</v>
      </c>
      <c r="H131" s="3">
        <f t="shared" si="33"/>
        <v>13.441700000080006</v>
      </c>
      <c r="I131" s="3">
        <f t="shared" si="34"/>
        <v>0.91671840000000004</v>
      </c>
      <c r="J131" s="3">
        <f t="shared" si="35"/>
        <v>0.35710546712000008</v>
      </c>
      <c r="K131" s="3">
        <f t="shared" si="30"/>
        <v>17.815048867200009</v>
      </c>
      <c r="L131" s="10">
        <f t="shared" si="36"/>
        <v>12.0985</v>
      </c>
      <c r="M131" s="3">
        <f t="shared" si="31"/>
        <v>-10.00654886720001</v>
      </c>
    </row>
    <row r="132" spans="1:13" x14ac:dyDescent="0.3">
      <c r="A132" s="9">
        <v>43907</v>
      </c>
      <c r="B132" s="49">
        <v>1.0968</v>
      </c>
      <c r="C132" s="49">
        <v>0.7</v>
      </c>
      <c r="D132" s="49">
        <v>0.94974999999999998</v>
      </c>
      <c r="E132" s="49">
        <v>5.2143333E-2</v>
      </c>
      <c r="F132">
        <v>5.85</v>
      </c>
      <c r="G132" s="3">
        <f t="shared" si="32"/>
        <v>3.1492500000000008</v>
      </c>
      <c r="H132" s="3">
        <f t="shared" si="33"/>
        <v>13.535690000080006</v>
      </c>
      <c r="I132" s="3">
        <f t="shared" si="34"/>
        <v>0.92582184000000001</v>
      </c>
      <c r="J132" s="3">
        <f t="shared" si="35"/>
        <v>0.36127693376000009</v>
      </c>
      <c r="K132" s="3">
        <f t="shared" si="30"/>
        <v>17.972038773840008</v>
      </c>
      <c r="L132" s="10">
        <f t="shared" si="36"/>
        <v>12.0985</v>
      </c>
      <c r="M132" s="3">
        <f t="shared" si="31"/>
        <v>-10.16353877384001</v>
      </c>
    </row>
    <row r="133" spans="1:13" x14ac:dyDescent="0.3">
      <c r="A133" s="9">
        <v>43908</v>
      </c>
      <c r="B133" s="49">
        <v>0.66449999999999998</v>
      </c>
      <c r="C133" s="49">
        <v>1.1000000000000001</v>
      </c>
      <c r="D133" s="49">
        <v>0.95199999999999996</v>
      </c>
      <c r="E133" s="49">
        <v>5.4983333000000002E-2</v>
      </c>
      <c r="F133">
        <v>5.85</v>
      </c>
      <c r="G133" s="3">
        <f t="shared" si="32"/>
        <v>3.1989750000000008</v>
      </c>
      <c r="H133" s="3">
        <f t="shared" si="33"/>
        <v>13.661770000080006</v>
      </c>
      <c r="I133" s="3">
        <f t="shared" si="34"/>
        <v>0.93133719000000004</v>
      </c>
      <c r="J133" s="3">
        <f t="shared" si="35"/>
        <v>0.36567560040000008</v>
      </c>
      <c r="K133" s="3">
        <f t="shared" si="30"/>
        <v>18.157757790480009</v>
      </c>
      <c r="L133" s="10">
        <f t="shared" si="36"/>
        <v>12.0985</v>
      </c>
      <c r="M133" s="3">
        <f t="shared" si="31"/>
        <v>-10.34925779048001</v>
      </c>
    </row>
    <row r="134" spans="1:13" x14ac:dyDescent="0.3">
      <c r="A134" s="9">
        <v>43909</v>
      </c>
      <c r="B134" s="49">
        <v>0.78029999999999999</v>
      </c>
      <c r="C134" s="49">
        <v>1.6</v>
      </c>
      <c r="D134" s="49">
        <v>0.95199999999999996</v>
      </c>
      <c r="E134" s="49">
        <v>5.3413333E-2</v>
      </c>
      <c r="F134">
        <v>5.85</v>
      </c>
      <c r="G134" s="3">
        <f t="shared" si="32"/>
        <v>3.2487000000000008</v>
      </c>
      <c r="H134" s="3">
        <f t="shared" si="33"/>
        <v>13.827850000080005</v>
      </c>
      <c r="I134" s="3">
        <f t="shared" si="34"/>
        <v>0.93781367999999998</v>
      </c>
      <c r="J134" s="3">
        <f t="shared" si="35"/>
        <v>0.36994866704000007</v>
      </c>
      <c r="K134" s="3">
        <f t="shared" si="30"/>
        <v>18.384312347120005</v>
      </c>
      <c r="L134" s="10">
        <f t="shared" si="36"/>
        <v>13.448499999999999</v>
      </c>
      <c r="M134" s="3">
        <f t="shared" si="31"/>
        <v>-9.2258123471200051</v>
      </c>
    </row>
    <row r="135" spans="1:13" x14ac:dyDescent="0.3">
      <c r="A135" s="9">
        <v>43910</v>
      </c>
      <c r="B135" s="49">
        <v>0.79920000000000002</v>
      </c>
      <c r="C135" s="49">
        <v>1.6</v>
      </c>
      <c r="D135" s="49">
        <v>0.95199999999999996</v>
      </c>
      <c r="E135" s="49">
        <v>5.5222500000000001E-2</v>
      </c>
      <c r="F135">
        <v>5.85</v>
      </c>
      <c r="G135" s="3">
        <f t="shared" si="32"/>
        <v>3.2984250000000008</v>
      </c>
      <c r="H135" s="3">
        <f t="shared" si="33"/>
        <v>13.993930000080006</v>
      </c>
      <c r="I135" s="3">
        <f t="shared" si="34"/>
        <v>0.94444704000000002</v>
      </c>
      <c r="J135" s="3">
        <f t="shared" si="35"/>
        <v>0.37436646704000009</v>
      </c>
      <c r="K135" s="3">
        <f t="shared" si="30"/>
        <v>18.611168507120009</v>
      </c>
      <c r="L135" s="10">
        <f t="shared" si="36"/>
        <v>13.448499999999999</v>
      </c>
      <c r="M135" s="3">
        <f t="shared" si="31"/>
        <v>-9.4526685071200092</v>
      </c>
    </row>
    <row r="136" spans="1:13" x14ac:dyDescent="0.3">
      <c r="A136" s="9">
        <v>43911</v>
      </c>
      <c r="B136" s="49">
        <v>2.4114</v>
      </c>
      <c r="C136" s="49">
        <v>0.6</v>
      </c>
      <c r="D136" s="49">
        <v>0.94066666700000001</v>
      </c>
      <c r="E136" s="49">
        <v>7.1291667000000003E-2</v>
      </c>
      <c r="F136">
        <v>5.85</v>
      </c>
      <c r="G136" s="3">
        <f t="shared" si="32"/>
        <v>3.3481500000000008</v>
      </c>
      <c r="H136" s="3">
        <f t="shared" si="33"/>
        <v>14.079556666760006</v>
      </c>
      <c r="I136" s="3">
        <f t="shared" si="34"/>
        <v>0.96446166</v>
      </c>
      <c r="J136" s="3">
        <f t="shared" si="35"/>
        <v>0.3800698004000001</v>
      </c>
      <c r="K136" s="3">
        <f t="shared" si="30"/>
        <v>18.772238127160009</v>
      </c>
      <c r="L136" s="10">
        <f t="shared" si="36"/>
        <v>13.448499999999999</v>
      </c>
      <c r="M136" s="3">
        <f t="shared" si="31"/>
        <v>-9.6137381271600084</v>
      </c>
    </row>
    <row r="137" spans="1:13" x14ac:dyDescent="0.3">
      <c r="A137" s="9">
        <v>43912</v>
      </c>
      <c r="B137" s="49">
        <v>2.2917000000000001</v>
      </c>
      <c r="C137" s="49">
        <v>0.6</v>
      </c>
      <c r="D137" s="49">
        <v>0.95083333299999995</v>
      </c>
      <c r="E137" s="49">
        <v>6.7855833000000004E-2</v>
      </c>
      <c r="F137">
        <v>5.85</v>
      </c>
      <c r="G137" s="3">
        <f t="shared" si="32"/>
        <v>3.3978750000000009</v>
      </c>
      <c r="H137" s="3">
        <f t="shared" si="33"/>
        <v>14.165590000080005</v>
      </c>
      <c r="I137" s="3">
        <f t="shared" si="34"/>
        <v>0.98348276999999995</v>
      </c>
      <c r="J137" s="3">
        <f t="shared" si="35"/>
        <v>0.38549826704000012</v>
      </c>
      <c r="K137" s="3">
        <f t="shared" si="30"/>
        <v>18.932446037120005</v>
      </c>
      <c r="L137" s="10">
        <f t="shared" si="36"/>
        <v>13.448499999999999</v>
      </c>
      <c r="M137" s="3">
        <f t="shared" si="31"/>
        <v>-9.7739460371200053</v>
      </c>
    </row>
    <row r="138" spans="1:13" x14ac:dyDescent="0.3">
      <c r="A138" s="9">
        <v>43913</v>
      </c>
      <c r="B138" s="49">
        <v>2.4131999999999998</v>
      </c>
      <c r="C138" s="49">
        <v>0.4</v>
      </c>
      <c r="D138" s="49">
        <v>0.94066666700000001</v>
      </c>
      <c r="E138" s="49">
        <v>6.3242499999999993E-2</v>
      </c>
      <c r="F138">
        <v>5.85</v>
      </c>
      <c r="G138" s="3">
        <f t="shared" si="32"/>
        <v>3.4476000000000009</v>
      </c>
      <c r="H138" s="3">
        <f t="shared" si="33"/>
        <v>14.235216666760005</v>
      </c>
      <c r="I138" s="3">
        <f t="shared" si="34"/>
        <v>1.00351233</v>
      </c>
      <c r="J138" s="3">
        <f t="shared" si="35"/>
        <v>0.39055766704000011</v>
      </c>
      <c r="K138" s="3">
        <f t="shared" si="30"/>
        <v>19.076886663800003</v>
      </c>
      <c r="L138" s="10">
        <f t="shared" si="36"/>
        <v>13.448499999999999</v>
      </c>
      <c r="M138" s="3">
        <f t="shared" si="31"/>
        <v>-9.9183866638000033</v>
      </c>
    </row>
    <row r="139" spans="1:13" x14ac:dyDescent="0.3">
      <c r="A139" s="9">
        <v>43914</v>
      </c>
      <c r="B139" s="49">
        <v>1.3593</v>
      </c>
      <c r="C139" s="49">
        <v>0.5</v>
      </c>
      <c r="D139" s="49">
        <v>0.94974999999999998</v>
      </c>
      <c r="E139" s="49">
        <v>6.8097500000000005E-2</v>
      </c>
      <c r="F139">
        <v>5.85</v>
      </c>
      <c r="G139" s="3">
        <f t="shared" si="32"/>
        <v>3.4973250000000009</v>
      </c>
      <c r="H139" s="3">
        <f t="shared" si="33"/>
        <v>14.313206666760005</v>
      </c>
      <c r="I139" s="3">
        <f t="shared" si="34"/>
        <v>1.0147945199999999</v>
      </c>
      <c r="J139" s="3">
        <f t="shared" si="35"/>
        <v>0.39600546704000011</v>
      </c>
      <c r="K139" s="3">
        <f t="shared" si="30"/>
        <v>19.221331653800004</v>
      </c>
      <c r="L139" s="10">
        <f t="shared" si="36"/>
        <v>14.204499999999999</v>
      </c>
      <c r="M139" s="3">
        <f t="shared" si="31"/>
        <v>-9.3068316538000033</v>
      </c>
    </row>
    <row r="140" spans="1:13" x14ac:dyDescent="0.3">
      <c r="A140" s="9">
        <v>43915</v>
      </c>
      <c r="B140" s="49">
        <v>1.5747</v>
      </c>
      <c r="C140" s="49">
        <v>0.4</v>
      </c>
      <c r="D140" s="49">
        <v>0.94066666700000001</v>
      </c>
      <c r="E140" s="49">
        <v>7.0399166999999999E-2</v>
      </c>
      <c r="F140">
        <v>5.85</v>
      </c>
      <c r="G140" s="3">
        <f t="shared" si="32"/>
        <v>3.5470500000000009</v>
      </c>
      <c r="H140" s="3">
        <f t="shared" si="33"/>
        <v>14.382833333440004</v>
      </c>
      <c r="I140" s="3">
        <f t="shared" si="34"/>
        <v>1.02786453</v>
      </c>
      <c r="J140" s="3">
        <f t="shared" si="35"/>
        <v>0.40163740040000012</v>
      </c>
      <c r="K140" s="3">
        <f t="shared" si="30"/>
        <v>19.359385263840004</v>
      </c>
      <c r="L140" s="10">
        <f t="shared" si="36"/>
        <v>14.204499999999999</v>
      </c>
      <c r="M140" s="3">
        <f t="shared" si="31"/>
        <v>-9.4448852638400034</v>
      </c>
    </row>
    <row r="141" spans="1:13" x14ac:dyDescent="0.3">
      <c r="A141" s="9">
        <v>43916</v>
      </c>
      <c r="B141" s="49">
        <v>1.1181000000000001</v>
      </c>
      <c r="C141" s="49">
        <v>0.5</v>
      </c>
      <c r="D141" s="49">
        <v>0.94066666700000001</v>
      </c>
      <c r="E141" s="49">
        <v>6.9739167000000005E-2</v>
      </c>
      <c r="F141">
        <v>5.85</v>
      </c>
      <c r="G141" s="3">
        <f t="shared" si="32"/>
        <v>3.5967750000000009</v>
      </c>
      <c r="H141" s="3">
        <f t="shared" si="33"/>
        <v>14.460460000120005</v>
      </c>
      <c r="I141" s="3">
        <f t="shared" si="34"/>
        <v>1.0371447599999999</v>
      </c>
      <c r="J141" s="3">
        <f t="shared" si="35"/>
        <v>0.40721653376000011</v>
      </c>
      <c r="K141" s="3">
        <f t="shared" si="30"/>
        <v>19.501596293880006</v>
      </c>
      <c r="L141" s="10">
        <f t="shared" si="36"/>
        <v>14.204499999999999</v>
      </c>
      <c r="M141" s="3">
        <f t="shared" si="31"/>
        <v>-9.5870962938800055</v>
      </c>
    </row>
    <row r="142" spans="1:13" x14ac:dyDescent="0.3">
      <c r="A142" s="9">
        <v>43917</v>
      </c>
      <c r="B142" s="49">
        <v>1.0884</v>
      </c>
      <c r="C142" s="49">
        <v>0.5</v>
      </c>
      <c r="D142" s="49">
        <v>0.90441666700000001</v>
      </c>
      <c r="E142" s="49">
        <v>6.6171667000000003E-2</v>
      </c>
      <c r="F142">
        <v>5.85</v>
      </c>
      <c r="G142" s="3">
        <f t="shared" si="32"/>
        <v>3.646500000000001</v>
      </c>
      <c r="H142" s="3">
        <f t="shared" si="33"/>
        <v>14.536636666800005</v>
      </c>
      <c r="I142" s="3">
        <f t="shared" si="34"/>
        <v>1.0461784799999998</v>
      </c>
      <c r="J142" s="3">
        <f t="shared" si="35"/>
        <v>0.41251026712000011</v>
      </c>
      <c r="K142" s="3">
        <f t="shared" si="30"/>
        <v>19.641825413920007</v>
      </c>
      <c r="L142" s="10">
        <f t="shared" si="36"/>
        <v>14.204499999999999</v>
      </c>
      <c r="M142" s="3">
        <f t="shared" si="31"/>
        <v>-9.7273254139200063</v>
      </c>
    </row>
    <row r="143" spans="1:13" x14ac:dyDescent="0.3">
      <c r="A143" s="9">
        <v>43918</v>
      </c>
      <c r="B143" s="49">
        <v>1.4574</v>
      </c>
      <c r="C143" s="49">
        <v>0.4</v>
      </c>
      <c r="D143" s="49">
        <v>0.90441666700000001</v>
      </c>
      <c r="E143" s="49">
        <v>6.9800833000000007E-2</v>
      </c>
      <c r="F143">
        <v>5.85</v>
      </c>
      <c r="G143" s="3">
        <f t="shared" si="32"/>
        <v>3.696225000000001</v>
      </c>
      <c r="H143" s="3">
        <f t="shared" si="33"/>
        <v>14.604813333480005</v>
      </c>
      <c r="I143" s="3">
        <f t="shared" si="34"/>
        <v>1.0582748999999998</v>
      </c>
      <c r="J143" s="3">
        <f t="shared" si="35"/>
        <v>0.4180943337600001</v>
      </c>
      <c r="K143" s="3">
        <f t="shared" si="30"/>
        <v>19.777407567240004</v>
      </c>
      <c r="L143" s="10">
        <f t="shared" si="36"/>
        <v>15.2605</v>
      </c>
      <c r="M143" s="3">
        <f t="shared" si="31"/>
        <v>-8.8069075672400032</v>
      </c>
    </row>
    <row r="144" spans="1:13" x14ac:dyDescent="0.3">
      <c r="A144" s="9">
        <v>43919</v>
      </c>
      <c r="B144" s="49">
        <v>1.9134</v>
      </c>
      <c r="C144" s="49">
        <v>0.4</v>
      </c>
      <c r="D144" s="49">
        <v>0.60066666700000004</v>
      </c>
      <c r="E144" s="49">
        <v>6.3922499999999993E-2</v>
      </c>
      <c r="F144">
        <v>5.85</v>
      </c>
      <c r="G144" s="3">
        <f t="shared" si="32"/>
        <v>3.745950000000001</v>
      </c>
      <c r="H144" s="3">
        <f t="shared" si="33"/>
        <v>14.660840000160004</v>
      </c>
      <c r="I144" s="3">
        <f t="shared" si="34"/>
        <v>1.0741561199999998</v>
      </c>
      <c r="J144" s="3">
        <f t="shared" si="35"/>
        <v>0.4232081337600001</v>
      </c>
      <c r="K144" s="3">
        <f t="shared" si="30"/>
        <v>19.904154253920005</v>
      </c>
      <c r="L144" s="10">
        <f t="shared" si="36"/>
        <v>15.2605</v>
      </c>
      <c r="M144" s="3">
        <f t="shared" si="31"/>
        <v>-8.9336542539200039</v>
      </c>
    </row>
    <row r="145" spans="1:13" x14ac:dyDescent="0.3">
      <c r="A145" s="9">
        <v>43920</v>
      </c>
      <c r="B145" s="49">
        <v>1.2594000000000001</v>
      </c>
      <c r="C145" s="49">
        <v>0.9</v>
      </c>
      <c r="D145" s="49">
        <v>0.70041666700000005</v>
      </c>
      <c r="E145" s="49">
        <v>4.2752499999999999E-2</v>
      </c>
      <c r="F145">
        <v>5.85</v>
      </c>
      <c r="G145" s="3">
        <f t="shared" si="32"/>
        <v>3.795675000000001</v>
      </c>
      <c r="H145" s="3">
        <f t="shared" si="33"/>
        <v>14.760856666840004</v>
      </c>
      <c r="I145" s="3">
        <f t="shared" si="34"/>
        <v>1.0846091399999997</v>
      </c>
      <c r="J145" s="3">
        <f t="shared" si="35"/>
        <v>0.42662833376000009</v>
      </c>
      <c r="K145" s="3">
        <f t="shared" si="30"/>
        <v>20.067769140600006</v>
      </c>
      <c r="L145" s="10">
        <f t="shared" si="36"/>
        <v>15.2605</v>
      </c>
      <c r="M145" s="3">
        <f t="shared" si="31"/>
        <v>-9.0972691406000052</v>
      </c>
    </row>
    <row r="146" spans="1:13" x14ac:dyDescent="0.3">
      <c r="A146" s="9">
        <v>43921</v>
      </c>
      <c r="B146" s="49">
        <v>1.6287</v>
      </c>
      <c r="C146" s="49">
        <v>0.5</v>
      </c>
      <c r="D146" s="49">
        <v>0.74666666699999995</v>
      </c>
      <c r="E146" s="49">
        <v>6.7066666999999996E-2</v>
      </c>
      <c r="F146">
        <v>5.85</v>
      </c>
      <c r="G146" s="3">
        <f t="shared" si="32"/>
        <v>3.845400000000001</v>
      </c>
      <c r="H146" s="3">
        <f t="shared" si="33"/>
        <v>14.830723333520003</v>
      </c>
      <c r="I146" s="3">
        <f t="shared" si="34"/>
        <v>1.0981273499999997</v>
      </c>
      <c r="J146" s="3">
        <f t="shared" si="35"/>
        <v>0.43199366712000009</v>
      </c>
      <c r="K146" s="3">
        <f t="shared" si="30"/>
        <v>20.206244350640002</v>
      </c>
      <c r="L146" s="10">
        <f t="shared" si="36"/>
        <v>15.2605</v>
      </c>
      <c r="M146" s="3">
        <f t="shared" si="31"/>
        <v>-9.235744350640001</v>
      </c>
    </row>
    <row r="147" spans="1:13" x14ac:dyDescent="0.3">
      <c r="A147" s="9">
        <v>43922</v>
      </c>
      <c r="B147" s="49">
        <v>1.0278</v>
      </c>
      <c r="C147" s="49">
        <v>1</v>
      </c>
      <c r="D147" s="49">
        <v>0.74524999999999997</v>
      </c>
      <c r="E147" s="49">
        <v>3.7609999999999998E-2</v>
      </c>
      <c r="F147">
        <v>5.85</v>
      </c>
      <c r="G147" s="3">
        <f t="shared" si="32"/>
        <v>3.8951250000000011</v>
      </c>
      <c r="H147" s="3">
        <f t="shared" si="33"/>
        <v>14.940533333520003</v>
      </c>
      <c r="I147" s="3">
        <f t="shared" si="34"/>
        <v>1.1066580899999998</v>
      </c>
      <c r="J147" s="3">
        <f t="shared" si="35"/>
        <v>0.43500246712000007</v>
      </c>
      <c r="K147" s="3">
        <f t="shared" si="30"/>
        <v>20.377318890640005</v>
      </c>
      <c r="L147" s="10">
        <f t="shared" si="36"/>
        <v>16.284500000000001</v>
      </c>
      <c r="M147" s="3">
        <f t="shared" si="31"/>
        <v>-8.382818890640003</v>
      </c>
    </row>
    <row r="148" spans="1:13" x14ac:dyDescent="0.3">
      <c r="A148" s="9">
        <v>43923</v>
      </c>
      <c r="B148" s="49">
        <v>0.71699999999999997</v>
      </c>
      <c r="C148" s="49">
        <v>1</v>
      </c>
      <c r="D148" s="49">
        <v>0.72533333300000002</v>
      </c>
      <c r="E148" s="49">
        <v>5.1624999999999997E-2</v>
      </c>
      <c r="F148">
        <v>5.85</v>
      </c>
      <c r="G148" s="3">
        <f t="shared" si="32"/>
        <v>3.9448500000000011</v>
      </c>
      <c r="H148" s="3">
        <f t="shared" si="33"/>
        <v>15.049546666840003</v>
      </c>
      <c r="I148" s="3">
        <f t="shared" si="34"/>
        <v>1.1126091899999999</v>
      </c>
      <c r="J148" s="3">
        <f t="shared" si="35"/>
        <v>0.43913246712000009</v>
      </c>
      <c r="K148" s="3">
        <f t="shared" si="30"/>
        <v>20.546138323960005</v>
      </c>
      <c r="L148" s="10">
        <f t="shared" si="36"/>
        <v>16.284500000000001</v>
      </c>
      <c r="M148" s="3">
        <f t="shared" si="31"/>
        <v>-8.5516383239600025</v>
      </c>
    </row>
    <row r="149" spans="1:13" x14ac:dyDescent="0.3">
      <c r="A149" s="9">
        <v>43924</v>
      </c>
      <c r="B149" s="49">
        <v>0.60899999999999999</v>
      </c>
      <c r="C149" s="49">
        <v>1.2</v>
      </c>
      <c r="D149" s="49">
        <v>0.72533333300000002</v>
      </c>
      <c r="E149" s="49">
        <v>6.1365000000000003E-2</v>
      </c>
      <c r="F149">
        <v>5.85</v>
      </c>
      <c r="G149" s="3">
        <f t="shared" si="32"/>
        <v>3.9945750000000011</v>
      </c>
      <c r="H149" s="3">
        <f t="shared" si="33"/>
        <v>15.174560000160003</v>
      </c>
      <c r="I149" s="3">
        <f t="shared" si="34"/>
        <v>1.11766389</v>
      </c>
      <c r="J149" s="3">
        <f t="shared" si="35"/>
        <v>0.44404166712000009</v>
      </c>
      <c r="K149" s="3">
        <f t="shared" si="30"/>
        <v>20.730840557280004</v>
      </c>
      <c r="L149" s="10">
        <f t="shared" si="36"/>
        <v>16.284500000000001</v>
      </c>
      <c r="M149" s="3">
        <f t="shared" si="31"/>
        <v>-8.7363405572800019</v>
      </c>
    </row>
    <row r="150" spans="1:13" x14ac:dyDescent="0.3">
      <c r="A150" s="9">
        <v>43925</v>
      </c>
      <c r="B150" s="49">
        <v>0.70740000000000003</v>
      </c>
      <c r="C150" s="49">
        <v>0.7</v>
      </c>
      <c r="D150" s="49">
        <v>0.69133333299999999</v>
      </c>
      <c r="E150" s="49">
        <v>9.0717500000000006E-2</v>
      </c>
      <c r="F150">
        <v>5.85</v>
      </c>
      <c r="G150" s="3">
        <f t="shared" si="32"/>
        <v>4.0443000000000007</v>
      </c>
      <c r="H150" s="3">
        <f t="shared" si="33"/>
        <v>15.258213333480002</v>
      </c>
      <c r="I150" s="3">
        <f t="shared" si="34"/>
        <v>1.1235353100000001</v>
      </c>
      <c r="J150" s="3">
        <f t="shared" si="35"/>
        <v>0.45129906712000012</v>
      </c>
      <c r="K150" s="3">
        <f t="shared" si="30"/>
        <v>20.877347710600006</v>
      </c>
      <c r="L150" s="10">
        <f t="shared" si="36"/>
        <v>16.284500000000001</v>
      </c>
      <c r="M150" s="3">
        <f t="shared" si="31"/>
        <v>-8.8828477106000037</v>
      </c>
    </row>
    <row r="151" spans="1:13" x14ac:dyDescent="0.3">
      <c r="A151" s="9">
        <v>43926</v>
      </c>
      <c r="B151" s="49">
        <v>0.70950000000000002</v>
      </c>
      <c r="C151" s="49">
        <v>0.7</v>
      </c>
      <c r="D151" s="49">
        <v>0.69041666700000004</v>
      </c>
      <c r="E151" s="49">
        <v>0.11447</v>
      </c>
      <c r="F151">
        <v>5.85</v>
      </c>
      <c r="G151" s="3">
        <f t="shared" si="32"/>
        <v>4.0940250000000002</v>
      </c>
      <c r="H151" s="3">
        <f t="shared" si="33"/>
        <v>15.341830000160002</v>
      </c>
      <c r="I151" s="3">
        <f t="shared" si="34"/>
        <v>1.1294241600000001</v>
      </c>
      <c r="J151" s="3">
        <f t="shared" si="35"/>
        <v>0.46045666712000011</v>
      </c>
      <c r="K151" s="3">
        <f t="shared" si="30"/>
        <v>21.025735827280002</v>
      </c>
      <c r="L151" s="10">
        <f t="shared" si="36"/>
        <v>16.284500000000001</v>
      </c>
      <c r="M151" s="3">
        <f t="shared" si="31"/>
        <v>-9.0312358272799997</v>
      </c>
    </row>
    <row r="152" spans="1:13" x14ac:dyDescent="0.3">
      <c r="A152" s="9">
        <v>43927</v>
      </c>
      <c r="B152" s="49">
        <v>0.58709999999999996</v>
      </c>
      <c r="C152" s="49">
        <v>0.8</v>
      </c>
      <c r="D152" s="49">
        <v>0.69</v>
      </c>
      <c r="E152" s="49">
        <v>0.105574167</v>
      </c>
      <c r="F152">
        <v>5.85</v>
      </c>
      <c r="G152" s="3">
        <f t="shared" si="32"/>
        <v>4.1437499999999998</v>
      </c>
      <c r="H152" s="3">
        <f t="shared" si="33"/>
        <v>15.433430000160001</v>
      </c>
      <c r="I152" s="3">
        <f t="shared" si="34"/>
        <v>1.1342970900000002</v>
      </c>
      <c r="J152" s="3">
        <f t="shared" si="35"/>
        <v>0.4689026004800001</v>
      </c>
      <c r="K152" s="3">
        <f t="shared" si="30"/>
        <v>21.180379690640002</v>
      </c>
      <c r="L152" s="10">
        <f t="shared" si="36"/>
        <v>18.025300000000001</v>
      </c>
      <c r="M152" s="3">
        <f t="shared" si="31"/>
        <v>-7.445079690640001</v>
      </c>
    </row>
    <row r="153" spans="1:13" x14ac:dyDescent="0.3">
      <c r="A153" s="9">
        <v>43928</v>
      </c>
      <c r="B153" s="49">
        <v>0.6744</v>
      </c>
      <c r="C153" s="49">
        <v>0.6</v>
      </c>
      <c r="D153" s="49">
        <v>0.64558333300000004</v>
      </c>
      <c r="E153" s="49">
        <v>0.100793333</v>
      </c>
      <c r="F153">
        <v>5.85</v>
      </c>
      <c r="G153" s="3">
        <f t="shared" si="32"/>
        <v>4.1934749999999994</v>
      </c>
      <c r="H153" s="3">
        <f t="shared" si="33"/>
        <v>15.507253333480001</v>
      </c>
      <c r="I153" s="3">
        <f t="shared" si="34"/>
        <v>1.1398946100000003</v>
      </c>
      <c r="J153" s="3">
        <f t="shared" si="35"/>
        <v>0.47696606712000011</v>
      </c>
      <c r="K153" s="3">
        <f t="shared" si="30"/>
        <v>21.317589010599999</v>
      </c>
      <c r="L153" s="10">
        <f t="shared" si="36"/>
        <v>18.025300000000001</v>
      </c>
      <c r="M153" s="3">
        <f t="shared" si="31"/>
        <v>-7.5822890105999976</v>
      </c>
    </row>
    <row r="154" spans="1:13" x14ac:dyDescent="0.3">
      <c r="A154" s="9">
        <v>43929</v>
      </c>
      <c r="B154" s="49">
        <v>0.40679999999999999</v>
      </c>
      <c r="C154" s="49">
        <v>0.4</v>
      </c>
      <c r="D154" s="49">
        <v>0.64508333299999998</v>
      </c>
      <c r="E154" s="49">
        <v>9.2786667000000003E-2</v>
      </c>
      <c r="F154">
        <v>5.85</v>
      </c>
      <c r="G154" s="3">
        <f t="shared" si="32"/>
        <v>4.243199999999999</v>
      </c>
      <c r="H154" s="3">
        <f t="shared" si="33"/>
        <v>15.565056666800002</v>
      </c>
      <c r="I154" s="3">
        <f t="shared" si="34"/>
        <v>1.1432710500000003</v>
      </c>
      <c r="J154" s="3">
        <f t="shared" si="35"/>
        <v>0.48438900048000011</v>
      </c>
      <c r="K154" s="3">
        <f t="shared" si="30"/>
        <v>21.435916717280001</v>
      </c>
      <c r="L154" s="10">
        <f t="shared" si="36"/>
        <v>18.025300000000001</v>
      </c>
      <c r="M154" s="3">
        <f t="shared" si="31"/>
        <v>-7.70061671728</v>
      </c>
    </row>
    <row r="155" spans="1:13" x14ac:dyDescent="0.3">
      <c r="A155" s="9">
        <v>43930</v>
      </c>
      <c r="B155" s="49">
        <v>0.47399999999999998</v>
      </c>
      <c r="C155" s="49">
        <v>0.5</v>
      </c>
      <c r="D155" s="49">
        <v>0.64283333300000001</v>
      </c>
      <c r="E155" s="49">
        <v>7.7724166999999997E-2</v>
      </c>
      <c r="F155">
        <v>5.85</v>
      </c>
      <c r="G155" s="3">
        <f t="shared" si="32"/>
        <v>4.2929249999999985</v>
      </c>
      <c r="H155" s="3">
        <f t="shared" si="33"/>
        <v>15.630770000120002</v>
      </c>
      <c r="I155" s="3">
        <f t="shared" si="34"/>
        <v>1.1472052500000003</v>
      </c>
      <c r="J155" s="3">
        <f t="shared" si="35"/>
        <v>0.49060693384000009</v>
      </c>
      <c r="K155" s="3">
        <f t="shared" si="30"/>
        <v>21.561507183959996</v>
      </c>
      <c r="L155" s="10">
        <f t="shared" si="36"/>
        <v>18.025300000000001</v>
      </c>
      <c r="M155" s="3">
        <f t="shared" si="31"/>
        <v>-7.8262071839599949</v>
      </c>
    </row>
    <row r="156" spans="1:13" x14ac:dyDescent="0.3">
      <c r="A156" s="9">
        <v>43931</v>
      </c>
      <c r="B156" s="49">
        <v>1.0028999999999999</v>
      </c>
      <c r="C156" s="49">
        <v>0.4</v>
      </c>
      <c r="D156" s="49">
        <v>0.60950000000000004</v>
      </c>
      <c r="E156" s="49">
        <v>8.9198333000000005E-2</v>
      </c>
      <c r="F156">
        <v>5.85</v>
      </c>
      <c r="G156" s="3">
        <f t="shared" si="32"/>
        <v>4.3426499999999981</v>
      </c>
      <c r="H156" s="3">
        <f t="shared" si="33"/>
        <v>15.687150000120003</v>
      </c>
      <c r="I156" s="3">
        <f t="shared" si="34"/>
        <v>1.1555293200000003</v>
      </c>
      <c r="J156" s="3">
        <f t="shared" si="35"/>
        <v>0.49774280048000008</v>
      </c>
      <c r="K156" s="3">
        <f t="shared" si="30"/>
        <v>21.683072120600002</v>
      </c>
      <c r="L156" s="10">
        <f t="shared" si="36"/>
        <v>19.181700000000003</v>
      </c>
      <c r="M156" s="3">
        <f t="shared" si="31"/>
        <v>-6.7913721205999993</v>
      </c>
    </row>
    <row r="157" spans="1:13" x14ac:dyDescent="0.3">
      <c r="A157" s="9">
        <v>43932</v>
      </c>
      <c r="B157" s="49">
        <v>0.44729999999999998</v>
      </c>
      <c r="C157" s="49">
        <v>0.4</v>
      </c>
      <c r="D157" s="49">
        <v>0.59933333300000002</v>
      </c>
      <c r="E157" s="49">
        <v>9.1716667000000002E-2</v>
      </c>
      <c r="F157">
        <v>5.85</v>
      </c>
      <c r="G157" s="3">
        <f t="shared" si="32"/>
        <v>4.3923749999999977</v>
      </c>
      <c r="H157" s="3">
        <f t="shared" si="33"/>
        <v>15.743123333440003</v>
      </c>
      <c r="I157" s="3">
        <f t="shared" si="34"/>
        <v>1.1592419100000002</v>
      </c>
      <c r="J157" s="3">
        <f t="shared" si="35"/>
        <v>0.50508013384000006</v>
      </c>
      <c r="K157" s="3">
        <f t="shared" si="30"/>
        <v>21.79982037728</v>
      </c>
      <c r="L157" s="10">
        <f t="shared" si="36"/>
        <v>19.181700000000003</v>
      </c>
      <c r="M157" s="3">
        <f t="shared" si="31"/>
        <v>-6.9081203772799968</v>
      </c>
    </row>
    <row r="158" spans="1:13" x14ac:dyDescent="0.3">
      <c r="A158" s="9">
        <v>43933</v>
      </c>
      <c r="B158" s="49">
        <v>0.2235</v>
      </c>
      <c r="C158" s="49">
        <v>0.4</v>
      </c>
      <c r="D158" s="49">
        <v>0.59883333299999997</v>
      </c>
      <c r="E158" s="49">
        <v>7.7258332999999998E-2</v>
      </c>
      <c r="F158">
        <v>5.85</v>
      </c>
      <c r="G158" s="3">
        <f t="shared" si="32"/>
        <v>4.4420999999999973</v>
      </c>
      <c r="H158" s="3">
        <f t="shared" si="33"/>
        <v>15.799076666760003</v>
      </c>
      <c r="I158" s="3">
        <f t="shared" si="34"/>
        <v>1.1610969600000003</v>
      </c>
      <c r="J158" s="3">
        <f t="shared" si="35"/>
        <v>0.51126080048000011</v>
      </c>
      <c r="K158" s="3">
        <f t="shared" si="30"/>
        <v>21.913534427240002</v>
      </c>
      <c r="L158" s="10">
        <f t="shared" si="36"/>
        <v>19.181700000000003</v>
      </c>
      <c r="M158" s="3">
        <f t="shared" si="31"/>
        <v>-7.0218344272399991</v>
      </c>
    </row>
    <row r="159" spans="1:13" x14ac:dyDescent="0.3">
      <c r="A159" s="9">
        <v>43934</v>
      </c>
      <c r="B159" s="49">
        <v>0.99750000000000005</v>
      </c>
      <c r="C159" s="49">
        <v>0.6</v>
      </c>
      <c r="D159" s="49">
        <v>0.58933333300000001</v>
      </c>
      <c r="E159" s="49">
        <v>6.7685833000000001E-2</v>
      </c>
      <c r="F159">
        <v>5.85</v>
      </c>
      <c r="G159" s="3">
        <f t="shared" si="32"/>
        <v>4.4918249999999968</v>
      </c>
      <c r="H159" s="3">
        <f t="shared" si="33"/>
        <v>15.870650000080003</v>
      </c>
      <c r="I159" s="3">
        <f t="shared" si="34"/>
        <v>1.1693762100000002</v>
      </c>
      <c r="J159" s="3">
        <f t="shared" si="35"/>
        <v>0.51667566712000013</v>
      </c>
      <c r="K159" s="3">
        <f t="shared" si="30"/>
        <v>22.0485268772</v>
      </c>
      <c r="L159" s="10">
        <f t="shared" si="36"/>
        <v>19.181700000000003</v>
      </c>
      <c r="M159" s="3">
        <f t="shared" si="31"/>
        <v>-7.1568268771999977</v>
      </c>
    </row>
    <row r="160" spans="1:13" x14ac:dyDescent="0.3">
      <c r="A160" s="9">
        <v>43935</v>
      </c>
      <c r="B160" s="49">
        <v>0.47910000000000003</v>
      </c>
      <c r="C160" s="49">
        <v>1.1000000000000001</v>
      </c>
      <c r="D160" s="49">
        <v>0.58841666699999995</v>
      </c>
      <c r="E160" s="49">
        <v>4.8099166999999998E-2</v>
      </c>
      <c r="F160">
        <v>5.85</v>
      </c>
      <c r="G160" s="3">
        <f t="shared" si="32"/>
        <v>4.5415499999999964</v>
      </c>
      <c r="H160" s="3">
        <f t="shared" si="33"/>
        <v>15.982186666760002</v>
      </c>
      <c r="I160" s="3">
        <f t="shared" si="34"/>
        <v>1.1733527400000003</v>
      </c>
      <c r="J160" s="3">
        <f t="shared" si="35"/>
        <v>0.52052360048000013</v>
      </c>
      <c r="K160" s="3">
        <f t="shared" si="30"/>
        <v>22.217613007240001</v>
      </c>
      <c r="L160" s="10">
        <f t="shared" si="36"/>
        <v>19.181700000000003</v>
      </c>
      <c r="M160" s="3">
        <f t="shared" si="31"/>
        <v>-7.3259130072399978</v>
      </c>
    </row>
    <row r="161" spans="1:13" x14ac:dyDescent="0.3">
      <c r="A161" s="9">
        <v>43936</v>
      </c>
      <c r="B161" s="49">
        <v>0.40350000000000003</v>
      </c>
      <c r="C161" s="49">
        <v>0.4</v>
      </c>
      <c r="D161" s="49">
        <v>0.58750000000000002</v>
      </c>
      <c r="E161" s="49">
        <v>7.5286667000000002E-2</v>
      </c>
      <c r="F161">
        <v>5.85</v>
      </c>
      <c r="G161" s="3">
        <f t="shared" si="32"/>
        <v>4.591274999999996</v>
      </c>
      <c r="H161" s="3">
        <f t="shared" si="33"/>
        <v>16.037686666760003</v>
      </c>
      <c r="I161" s="3">
        <f t="shared" si="34"/>
        <v>1.1767017900000003</v>
      </c>
      <c r="J161" s="3">
        <f t="shared" si="35"/>
        <v>0.52654653384000016</v>
      </c>
      <c r="K161" s="3">
        <f t="shared" si="30"/>
        <v>22.332209990599999</v>
      </c>
      <c r="L161" s="10">
        <f t="shared" si="36"/>
        <v>20.823900000000002</v>
      </c>
      <c r="M161" s="3">
        <f t="shared" si="31"/>
        <v>-5.7983099905999973</v>
      </c>
    </row>
    <row r="162" spans="1:13" x14ac:dyDescent="0.3">
      <c r="A162" s="9">
        <v>43937</v>
      </c>
      <c r="B162" s="49">
        <v>0.39810000000000001</v>
      </c>
      <c r="C162" s="49">
        <v>0.4</v>
      </c>
      <c r="D162" s="49">
        <v>0.57799999999999996</v>
      </c>
      <c r="E162" s="49">
        <v>8.4722500000000006E-2</v>
      </c>
      <c r="F162">
        <v>5.85</v>
      </c>
      <c r="G162" s="3">
        <f t="shared" si="32"/>
        <v>4.6409999999999956</v>
      </c>
      <c r="H162" s="3">
        <f t="shared" si="33"/>
        <v>16.092806666760001</v>
      </c>
      <c r="I162" s="3">
        <f t="shared" si="34"/>
        <v>1.1800060200000002</v>
      </c>
      <c r="J162" s="3">
        <f t="shared" si="35"/>
        <v>0.53332433384000022</v>
      </c>
      <c r="K162" s="3">
        <f t="shared" si="30"/>
        <v>22.447137020599996</v>
      </c>
      <c r="L162" s="10">
        <f t="shared" si="36"/>
        <v>20.823900000000002</v>
      </c>
      <c r="M162" s="3">
        <f t="shared" si="31"/>
        <v>-5.9132370205999942</v>
      </c>
    </row>
    <row r="163" spans="1:13" x14ac:dyDescent="0.3">
      <c r="A163" s="9">
        <v>43938</v>
      </c>
      <c r="B163" s="49">
        <v>0.56789999999999996</v>
      </c>
      <c r="C163" s="49">
        <v>0.4</v>
      </c>
      <c r="D163" s="49">
        <v>0.56666666700000001</v>
      </c>
      <c r="E163" s="49">
        <v>9.0823333000000006E-2</v>
      </c>
      <c r="F163">
        <v>5.85</v>
      </c>
      <c r="G163" s="3">
        <f t="shared" si="32"/>
        <v>4.6907249999999951</v>
      </c>
      <c r="H163" s="3">
        <f t="shared" si="33"/>
        <v>16.147473333440001</v>
      </c>
      <c r="I163" s="3">
        <f t="shared" si="34"/>
        <v>1.1847195900000003</v>
      </c>
      <c r="J163" s="3">
        <f t="shared" si="35"/>
        <v>0.54059020048000017</v>
      </c>
      <c r="K163" s="3">
        <f t="shared" si="30"/>
        <v>22.563508123919998</v>
      </c>
      <c r="L163" s="10">
        <f t="shared" si="36"/>
        <v>20.823900000000002</v>
      </c>
      <c r="M163" s="3">
        <f t="shared" si="31"/>
        <v>-6.0296081239199966</v>
      </c>
    </row>
    <row r="164" spans="1:13" x14ac:dyDescent="0.3">
      <c r="A164" s="9">
        <v>43939</v>
      </c>
      <c r="B164" s="49">
        <v>0.40110000000000001</v>
      </c>
      <c r="C164" s="49">
        <v>1.7</v>
      </c>
      <c r="D164" s="49">
        <v>0.57708333300000003</v>
      </c>
      <c r="E164" s="49">
        <v>5.8928332999999999E-2</v>
      </c>
      <c r="F164">
        <v>5.85</v>
      </c>
      <c r="G164" s="3">
        <f t="shared" si="32"/>
        <v>4.7404499999999947</v>
      </c>
      <c r="H164" s="3">
        <f t="shared" si="33"/>
        <v>16.306556666760002</v>
      </c>
      <c r="I164" s="3">
        <f t="shared" si="34"/>
        <v>1.1880487200000003</v>
      </c>
      <c r="J164" s="3">
        <f t="shared" si="35"/>
        <v>0.54530446712000014</v>
      </c>
      <c r="K164" s="3">
        <f t="shared" si="30"/>
        <v>22.78035985388</v>
      </c>
      <c r="L164" s="10">
        <f t="shared" si="36"/>
        <v>20.823900000000002</v>
      </c>
      <c r="M164" s="3">
        <f t="shared" si="31"/>
        <v>-6.2464598538799985</v>
      </c>
    </row>
    <row r="165" spans="1:13" x14ac:dyDescent="0.3">
      <c r="A165" s="9">
        <v>43940</v>
      </c>
      <c r="B165" s="49">
        <v>0.37769999999999998</v>
      </c>
      <c r="C165" s="49">
        <v>0.3</v>
      </c>
      <c r="D165" s="49">
        <v>0.57574999999999998</v>
      </c>
      <c r="E165" s="49">
        <v>9.8489167000000002E-2</v>
      </c>
      <c r="F165">
        <v>5.85</v>
      </c>
      <c r="G165" s="3">
        <f t="shared" si="32"/>
        <v>4.7901749999999943</v>
      </c>
      <c r="H165" s="3">
        <f t="shared" si="33"/>
        <v>16.353586666760002</v>
      </c>
      <c r="I165" s="3">
        <f t="shared" si="34"/>
        <v>1.1911836300000003</v>
      </c>
      <c r="J165" s="3">
        <f t="shared" si="35"/>
        <v>0.55318360048000015</v>
      </c>
      <c r="K165" s="3">
        <f t="shared" si="30"/>
        <v>22.888128897239998</v>
      </c>
      <c r="L165" s="10">
        <f t="shared" si="36"/>
        <v>20.823900000000002</v>
      </c>
      <c r="M165" s="3">
        <f t="shared" si="31"/>
        <v>-6.3542288972399961</v>
      </c>
    </row>
    <row r="166" spans="1:13" x14ac:dyDescent="0.3">
      <c r="A166" s="9">
        <v>43941</v>
      </c>
      <c r="B166" s="49">
        <v>0.66690000000000005</v>
      </c>
      <c r="C166" s="49">
        <v>0.3</v>
      </c>
      <c r="D166" s="49">
        <v>0.56574999999999998</v>
      </c>
      <c r="E166" s="49">
        <v>9.8678332999999993E-2</v>
      </c>
      <c r="F166">
        <v>5.85</v>
      </c>
      <c r="G166" s="3">
        <f t="shared" si="32"/>
        <v>4.8398999999999939</v>
      </c>
      <c r="H166" s="3">
        <f t="shared" si="33"/>
        <v>16.400216666760002</v>
      </c>
      <c r="I166" s="3">
        <f t="shared" si="34"/>
        <v>1.1967189000000003</v>
      </c>
      <c r="J166" s="3">
        <f t="shared" si="35"/>
        <v>0.56107786712000018</v>
      </c>
      <c r="K166" s="3">
        <f t="shared" si="30"/>
        <v>22.997913433879997</v>
      </c>
      <c r="L166" s="10">
        <f t="shared" si="36"/>
        <v>22.370900000000002</v>
      </c>
      <c r="M166" s="3">
        <f t="shared" si="31"/>
        <v>-4.9170134338799949</v>
      </c>
    </row>
    <row r="167" spans="1:13" x14ac:dyDescent="0.3">
      <c r="A167" s="9">
        <v>43942</v>
      </c>
      <c r="B167" s="49">
        <v>0.62250000000000005</v>
      </c>
      <c r="C167" s="49">
        <v>0.3</v>
      </c>
      <c r="D167" s="49">
        <v>0.56483333300000005</v>
      </c>
      <c r="E167" s="49">
        <v>0.10540416699999999</v>
      </c>
      <c r="F167">
        <v>5.85</v>
      </c>
      <c r="G167" s="3">
        <f t="shared" si="32"/>
        <v>4.8896249999999934</v>
      </c>
      <c r="H167" s="3">
        <f t="shared" si="33"/>
        <v>16.446810000080003</v>
      </c>
      <c r="I167" s="3">
        <f t="shared" si="34"/>
        <v>1.2018856500000004</v>
      </c>
      <c r="J167" s="3">
        <f t="shared" si="35"/>
        <v>0.56951020048000023</v>
      </c>
      <c r="K167" s="3">
        <f t="shared" si="30"/>
        <v>23.107830850559996</v>
      </c>
      <c r="L167" s="10">
        <f t="shared" si="36"/>
        <v>22.370900000000002</v>
      </c>
      <c r="M167" s="3">
        <f t="shared" si="31"/>
        <v>-5.0269308505599932</v>
      </c>
    </row>
    <row r="168" spans="1:13" x14ac:dyDescent="0.3">
      <c r="A168" s="9">
        <v>43943</v>
      </c>
      <c r="B168" s="49">
        <v>0.57450000000000001</v>
      </c>
      <c r="C168" s="49">
        <v>0.2</v>
      </c>
      <c r="D168" s="49">
        <v>0.47291666700000001</v>
      </c>
      <c r="E168" s="49">
        <v>0.105788333</v>
      </c>
      <c r="F168">
        <v>5.85</v>
      </c>
      <c r="G168" s="3">
        <f t="shared" si="32"/>
        <v>4.939349999999993</v>
      </c>
      <c r="H168" s="3">
        <f t="shared" si="33"/>
        <v>16.481726666760004</v>
      </c>
      <c r="I168" s="3">
        <f t="shared" si="34"/>
        <v>1.2066540000000003</v>
      </c>
      <c r="J168" s="3">
        <f t="shared" si="35"/>
        <v>0.57797326712000019</v>
      </c>
      <c r="K168" s="3">
        <f t="shared" si="30"/>
        <v>23.205703933879999</v>
      </c>
      <c r="L168" s="10">
        <f t="shared" si="36"/>
        <v>22.370900000000002</v>
      </c>
      <c r="M168" s="3">
        <f t="shared" si="31"/>
        <v>-5.1248039338799964</v>
      </c>
    </row>
    <row r="169" spans="1:13" x14ac:dyDescent="0.3">
      <c r="A169" s="9">
        <v>43944</v>
      </c>
      <c r="B169" s="49">
        <v>0.60540000000000005</v>
      </c>
      <c r="C169" s="49">
        <v>0.2</v>
      </c>
      <c r="D169" s="49">
        <v>0.33074999999999999</v>
      </c>
      <c r="E169" s="49">
        <v>9.4442499999999999E-2</v>
      </c>
      <c r="F169">
        <v>5.85</v>
      </c>
      <c r="G169" s="3">
        <f t="shared" si="32"/>
        <v>4.9890749999999926</v>
      </c>
      <c r="H169" s="3">
        <f t="shared" si="33"/>
        <v>16.510956666760002</v>
      </c>
      <c r="I169" s="3">
        <f t="shared" si="34"/>
        <v>1.2116788200000004</v>
      </c>
      <c r="J169" s="3">
        <f t="shared" si="35"/>
        <v>0.58552866712000018</v>
      </c>
      <c r="K169" s="3">
        <f t="shared" ref="K169:K208" si="37">SUM(G169:J169)</f>
        <v>23.297239153879993</v>
      </c>
      <c r="L169" s="10">
        <f t="shared" si="36"/>
        <v>22.370900000000002</v>
      </c>
      <c r="M169" s="3">
        <f t="shared" ref="M169:M208" si="38">L169-K169-$M$37</f>
        <v>-5.2163391538799901</v>
      </c>
    </row>
    <row r="170" spans="1:13" x14ac:dyDescent="0.3">
      <c r="A170" s="9">
        <v>43945</v>
      </c>
      <c r="B170" s="49">
        <v>0.33239999999999997</v>
      </c>
      <c r="C170" s="49">
        <v>0.2</v>
      </c>
      <c r="D170" s="49">
        <v>0.33074999999999999</v>
      </c>
      <c r="E170" s="49">
        <v>9.2916666999999994E-2</v>
      </c>
      <c r="F170">
        <v>5.85</v>
      </c>
      <c r="G170" s="3">
        <f t="shared" ref="G170:G207" si="39">F170*$C$33+G169</f>
        <v>5.0387999999999922</v>
      </c>
      <c r="H170" s="3">
        <f t="shared" ref="H170:H207" si="40">(C170*$C$34+D170*$I$34)+H169</f>
        <v>16.54018666676</v>
      </c>
      <c r="I170" s="3">
        <f t="shared" ref="I170:I207" si="41">B170*$C$35+I169</f>
        <v>1.2144377400000004</v>
      </c>
      <c r="J170" s="3">
        <f t="shared" ref="J170:J207" si="42">E170*$C$36+J169</f>
        <v>0.59296200048000014</v>
      </c>
      <c r="K170" s="3">
        <f t="shared" si="37"/>
        <v>23.386386407239993</v>
      </c>
      <c r="L170" s="10">
        <f t="shared" si="36"/>
        <v>23.768498000000001</v>
      </c>
      <c r="M170" s="3">
        <f t="shared" si="38"/>
        <v>-3.9078884072399918</v>
      </c>
    </row>
    <row r="171" spans="1:13" x14ac:dyDescent="0.3">
      <c r="A171" s="9">
        <v>43946</v>
      </c>
      <c r="B171" s="49">
        <v>0.77969999999999995</v>
      </c>
      <c r="C171" s="49">
        <v>0.4</v>
      </c>
      <c r="D171" s="49">
        <v>0.33074999999999999</v>
      </c>
      <c r="E171" s="49">
        <v>4.7309166999999999E-2</v>
      </c>
      <c r="F171">
        <v>5.85</v>
      </c>
      <c r="G171" s="3">
        <f t="shared" si="39"/>
        <v>5.0885249999999917</v>
      </c>
      <c r="H171" s="3">
        <f t="shared" si="40"/>
        <v>16.58541666676</v>
      </c>
      <c r="I171" s="3">
        <f t="shared" si="41"/>
        <v>1.2209092500000003</v>
      </c>
      <c r="J171" s="3">
        <f t="shared" si="42"/>
        <v>0.5967467338400001</v>
      </c>
      <c r="K171" s="3">
        <f t="shared" si="37"/>
        <v>23.491597650599996</v>
      </c>
      <c r="L171" s="10">
        <f t="shared" ref="L171:L208" si="43">VLOOKUP(A171,$A$5:$L$28,12)</f>
        <v>23.768498000000001</v>
      </c>
      <c r="M171" s="3">
        <f t="shared" si="38"/>
        <v>-4.0130996505999947</v>
      </c>
    </row>
    <row r="172" spans="1:13" x14ac:dyDescent="0.3">
      <c r="A172" s="9">
        <v>43947</v>
      </c>
      <c r="B172" s="49">
        <v>0.8226</v>
      </c>
      <c r="C172" s="49">
        <v>0.3</v>
      </c>
      <c r="D172" s="49">
        <v>0.32400000000000001</v>
      </c>
      <c r="E172" s="49">
        <v>6.2679166999999994E-2</v>
      </c>
      <c r="F172">
        <v>5.85</v>
      </c>
      <c r="G172" s="3">
        <f t="shared" si="39"/>
        <v>5.1382499999999913</v>
      </c>
      <c r="H172" s="3">
        <f t="shared" si="40"/>
        <v>16.622376666760001</v>
      </c>
      <c r="I172" s="3">
        <f t="shared" si="41"/>
        <v>1.2277368300000002</v>
      </c>
      <c r="J172" s="3">
        <f t="shared" si="42"/>
        <v>0.60176106720000011</v>
      </c>
      <c r="K172" s="3">
        <f t="shared" si="37"/>
        <v>23.590124563959996</v>
      </c>
      <c r="L172" s="10">
        <f t="shared" si="43"/>
        <v>23.768498000000001</v>
      </c>
      <c r="M172" s="3">
        <f t="shared" si="38"/>
        <v>-4.1116265639599954</v>
      </c>
    </row>
    <row r="173" spans="1:13" x14ac:dyDescent="0.3">
      <c r="A173" s="9">
        <v>43948</v>
      </c>
      <c r="B173" s="49">
        <v>0.38729999999999998</v>
      </c>
      <c r="C173" s="49">
        <v>0.2</v>
      </c>
      <c r="D173" s="49">
        <v>0.32400000000000001</v>
      </c>
      <c r="E173" s="49">
        <v>8.3108333000000006E-2</v>
      </c>
      <c r="F173">
        <v>5.85</v>
      </c>
      <c r="G173" s="3">
        <f t="shared" si="39"/>
        <v>5.1879749999999909</v>
      </c>
      <c r="H173" s="3">
        <f t="shared" si="40"/>
        <v>16.651336666760002</v>
      </c>
      <c r="I173" s="3">
        <f t="shared" si="41"/>
        <v>1.2309514200000002</v>
      </c>
      <c r="J173" s="3">
        <f t="shared" si="42"/>
        <v>0.60840973384000008</v>
      </c>
      <c r="K173" s="3">
        <f t="shared" si="37"/>
        <v>23.678672820599992</v>
      </c>
      <c r="L173" s="10">
        <f t="shared" si="43"/>
        <v>23.768498000000001</v>
      </c>
      <c r="M173" s="3">
        <f t="shared" si="38"/>
        <v>-4.2001748205999911</v>
      </c>
    </row>
    <row r="174" spans="1:13" x14ac:dyDescent="0.3">
      <c r="A174" s="9">
        <v>43949</v>
      </c>
      <c r="B174" s="49">
        <v>0.79290000000000005</v>
      </c>
      <c r="C174" s="49">
        <v>1.9</v>
      </c>
      <c r="D174" s="49">
        <v>0.53266666699999998</v>
      </c>
      <c r="E174" s="49">
        <v>3.4811666999999998E-2</v>
      </c>
      <c r="F174">
        <v>5.85</v>
      </c>
      <c r="G174" s="3">
        <f t="shared" si="39"/>
        <v>5.2376999999999905</v>
      </c>
      <c r="H174" s="3">
        <f t="shared" si="40"/>
        <v>16.824643333440001</v>
      </c>
      <c r="I174" s="3">
        <f t="shared" si="41"/>
        <v>1.2375324900000002</v>
      </c>
      <c r="J174" s="3">
        <f t="shared" si="42"/>
        <v>0.61119466720000004</v>
      </c>
      <c r="K174" s="3">
        <f t="shared" si="37"/>
        <v>23.91107049063999</v>
      </c>
      <c r="L174" s="10">
        <f t="shared" si="43"/>
        <v>23.768498000000001</v>
      </c>
      <c r="M174" s="3">
        <f t="shared" si="38"/>
        <v>-4.4325724906399886</v>
      </c>
    </row>
    <row r="175" spans="1:13" x14ac:dyDescent="0.3">
      <c r="A175" s="9">
        <v>43950</v>
      </c>
      <c r="B175" s="49">
        <v>0.59399999999999997</v>
      </c>
      <c r="C175" s="49">
        <v>1</v>
      </c>
      <c r="D175" s="49">
        <v>0.53174999999999994</v>
      </c>
      <c r="E175" s="49">
        <v>5.5545833000000003E-2</v>
      </c>
      <c r="F175">
        <v>5.85</v>
      </c>
      <c r="G175" s="3">
        <f t="shared" si="39"/>
        <v>5.28742499999999</v>
      </c>
      <c r="H175" s="3">
        <f t="shared" si="40"/>
        <v>16.92591333344</v>
      </c>
      <c r="I175" s="3">
        <f t="shared" si="41"/>
        <v>1.2424626900000002</v>
      </c>
      <c r="J175" s="3">
        <f t="shared" si="42"/>
        <v>0.61563833384</v>
      </c>
      <c r="K175" s="3">
        <f t="shared" si="37"/>
        <v>24.071439357279992</v>
      </c>
      <c r="L175" s="10">
        <f t="shared" si="43"/>
        <v>25.149466</v>
      </c>
      <c r="M175" s="3">
        <f t="shared" si="38"/>
        <v>-3.2119733572799918</v>
      </c>
    </row>
    <row r="176" spans="1:13" x14ac:dyDescent="0.3">
      <c r="A176" s="9">
        <v>43951</v>
      </c>
      <c r="B176" s="49">
        <v>0.61350000000000005</v>
      </c>
      <c r="C176" s="49">
        <v>0.2</v>
      </c>
      <c r="D176" s="49">
        <v>0.53174999999999994</v>
      </c>
      <c r="E176" s="49">
        <v>6.5392500000000006E-2</v>
      </c>
      <c r="F176">
        <v>5.85</v>
      </c>
      <c r="G176" s="3">
        <f t="shared" si="39"/>
        <v>5.3371499999999896</v>
      </c>
      <c r="H176" s="3">
        <f t="shared" si="40"/>
        <v>16.96318333344</v>
      </c>
      <c r="I176" s="3">
        <f t="shared" si="41"/>
        <v>1.2475547400000002</v>
      </c>
      <c r="J176" s="3">
        <f t="shared" si="42"/>
        <v>0.62086973383999999</v>
      </c>
      <c r="K176" s="3">
        <f t="shared" si="37"/>
        <v>24.168757807279992</v>
      </c>
      <c r="L176" s="10">
        <f t="shared" si="43"/>
        <v>25.149466</v>
      </c>
      <c r="M176" s="3">
        <f t="shared" si="38"/>
        <v>-3.3092918072799913</v>
      </c>
    </row>
    <row r="177" spans="1:13" x14ac:dyDescent="0.3">
      <c r="A177" s="9">
        <v>43952</v>
      </c>
      <c r="B177" s="49">
        <v>0.95399999999999996</v>
      </c>
      <c r="C177" s="49">
        <v>0</v>
      </c>
      <c r="D177" s="49">
        <v>0.51</v>
      </c>
      <c r="E177" s="49">
        <v>4.9161666999999999E-2</v>
      </c>
      <c r="F177">
        <v>5.85</v>
      </c>
      <c r="G177" s="3">
        <f t="shared" si="39"/>
        <v>5.3868749999999892</v>
      </c>
      <c r="H177" s="3">
        <f t="shared" si="40"/>
        <v>16.983583333439999</v>
      </c>
      <c r="I177" s="3">
        <f t="shared" si="41"/>
        <v>1.2554729400000002</v>
      </c>
      <c r="J177" s="3">
        <f t="shared" si="42"/>
        <v>0.62480266719999999</v>
      </c>
      <c r="K177" s="3">
        <f t="shared" si="37"/>
        <v>24.250733940639989</v>
      </c>
      <c r="L177" s="10">
        <f t="shared" si="43"/>
        <v>25.149466</v>
      </c>
      <c r="M177" s="3">
        <f t="shared" si="38"/>
        <v>-3.391267940639989</v>
      </c>
    </row>
    <row r="178" spans="1:13" x14ac:dyDescent="0.3">
      <c r="A178" s="9">
        <v>43953</v>
      </c>
      <c r="B178" s="49">
        <v>0.68640000000000001</v>
      </c>
      <c r="C178" s="49">
        <v>0</v>
      </c>
      <c r="D178" s="49">
        <v>0.30375000000000002</v>
      </c>
      <c r="E178" s="49">
        <v>7.0216666999999997E-2</v>
      </c>
      <c r="F178">
        <v>5.85</v>
      </c>
      <c r="G178" s="3">
        <f t="shared" si="39"/>
        <v>5.4365999999999888</v>
      </c>
      <c r="H178" s="3">
        <f t="shared" si="40"/>
        <v>16.995733333439997</v>
      </c>
      <c r="I178" s="3">
        <f t="shared" si="41"/>
        <v>1.2611700600000002</v>
      </c>
      <c r="J178" s="3">
        <f t="shared" si="42"/>
        <v>0.63042000056000003</v>
      </c>
      <c r="K178" s="3">
        <f t="shared" si="37"/>
        <v>24.323923393999987</v>
      </c>
      <c r="L178" s="10">
        <f t="shared" si="43"/>
        <v>25.149466</v>
      </c>
      <c r="M178" s="3">
        <f t="shared" si="38"/>
        <v>-3.4644573939999868</v>
      </c>
    </row>
    <row r="179" spans="1:13" x14ac:dyDescent="0.3">
      <c r="A179" s="9">
        <v>43954</v>
      </c>
      <c r="B179" s="49">
        <v>0.45390000000000003</v>
      </c>
      <c r="C179" s="49">
        <v>0</v>
      </c>
      <c r="D179" s="49">
        <v>0</v>
      </c>
      <c r="E179" s="49">
        <v>4.0548332999999999E-2</v>
      </c>
      <c r="F179">
        <v>5.85</v>
      </c>
      <c r="G179" s="3">
        <f t="shared" si="39"/>
        <v>5.4863249999999883</v>
      </c>
      <c r="H179" s="3">
        <f t="shared" si="40"/>
        <v>16.995733333439997</v>
      </c>
      <c r="I179" s="3">
        <f t="shared" si="41"/>
        <v>1.2649374300000003</v>
      </c>
      <c r="J179" s="3">
        <f t="shared" si="42"/>
        <v>0.63366386720000001</v>
      </c>
      <c r="K179" s="3">
        <f t="shared" si="37"/>
        <v>24.380659630639986</v>
      </c>
      <c r="L179" s="10">
        <f t="shared" si="43"/>
        <v>25.149466</v>
      </c>
      <c r="M179" s="3">
        <f t="shared" si="38"/>
        <v>-3.5211936306399858</v>
      </c>
    </row>
    <row r="180" spans="1:13" x14ac:dyDescent="0.3">
      <c r="A180" s="9">
        <v>43955</v>
      </c>
      <c r="B180" s="49">
        <v>0.88829999999999998</v>
      </c>
      <c r="C180" s="49">
        <v>0</v>
      </c>
      <c r="D180" s="49">
        <v>0</v>
      </c>
      <c r="E180" s="49">
        <v>7.8299999999999995E-2</v>
      </c>
      <c r="F180">
        <v>5.85</v>
      </c>
      <c r="G180" s="3">
        <f t="shared" si="39"/>
        <v>5.5360499999999879</v>
      </c>
      <c r="H180" s="3">
        <f t="shared" si="40"/>
        <v>16.995733333439997</v>
      </c>
      <c r="I180" s="3">
        <f t="shared" si="41"/>
        <v>1.2723103200000003</v>
      </c>
      <c r="J180" s="3">
        <f t="shared" si="42"/>
        <v>0.63992786720000006</v>
      </c>
      <c r="K180" s="3">
        <f t="shared" si="37"/>
        <v>24.444021520639986</v>
      </c>
      <c r="L180" s="10">
        <f t="shared" si="43"/>
        <v>26.873556000000001</v>
      </c>
      <c r="M180" s="3">
        <f t="shared" si="38"/>
        <v>-1.8604655206399849</v>
      </c>
    </row>
    <row r="181" spans="1:13" x14ac:dyDescent="0.3">
      <c r="A181" s="9">
        <v>43956</v>
      </c>
      <c r="B181" s="49">
        <v>1.2276</v>
      </c>
      <c r="C181" s="49">
        <v>0</v>
      </c>
      <c r="D181" s="49">
        <v>0.3105</v>
      </c>
      <c r="E181" s="49">
        <v>9.4863332999999994E-2</v>
      </c>
      <c r="F181">
        <v>5.85</v>
      </c>
      <c r="G181" s="3">
        <f t="shared" si="39"/>
        <v>5.5857749999999875</v>
      </c>
      <c r="H181" s="3">
        <f t="shared" si="40"/>
        <v>17.008153333439996</v>
      </c>
      <c r="I181" s="3">
        <f t="shared" si="41"/>
        <v>1.2824994000000003</v>
      </c>
      <c r="J181" s="3">
        <f t="shared" si="42"/>
        <v>0.64751693384000009</v>
      </c>
      <c r="K181" s="3">
        <f t="shared" si="37"/>
        <v>24.523944667279981</v>
      </c>
      <c r="L181" s="10">
        <f t="shared" si="43"/>
        <v>26.873556000000001</v>
      </c>
      <c r="M181" s="3">
        <f t="shared" si="38"/>
        <v>-1.9403886672799802</v>
      </c>
    </row>
    <row r="182" spans="1:13" x14ac:dyDescent="0.3">
      <c r="A182" s="9">
        <v>43957</v>
      </c>
      <c r="B182" s="49">
        <v>1.2323999999999999</v>
      </c>
      <c r="C182" s="49">
        <v>0</v>
      </c>
      <c r="D182" s="49">
        <v>0.30375000000000002</v>
      </c>
      <c r="E182" s="49">
        <v>8.4154999999999994E-2</v>
      </c>
      <c r="F182">
        <v>5.85</v>
      </c>
      <c r="G182" s="3">
        <f t="shared" si="39"/>
        <v>5.6354999999999871</v>
      </c>
      <c r="H182" s="3">
        <f t="shared" si="40"/>
        <v>17.020303333439994</v>
      </c>
      <c r="I182" s="3">
        <f t="shared" si="41"/>
        <v>1.2927283200000004</v>
      </c>
      <c r="J182" s="3">
        <f t="shared" si="42"/>
        <v>0.65424933384000006</v>
      </c>
      <c r="K182" s="3">
        <f t="shared" si="37"/>
        <v>24.602780987279981</v>
      </c>
      <c r="L182" s="10">
        <f t="shared" si="43"/>
        <v>26.873556000000001</v>
      </c>
      <c r="M182" s="3">
        <f t="shared" si="38"/>
        <v>-2.0192249872799808</v>
      </c>
    </row>
    <row r="183" spans="1:13" x14ac:dyDescent="0.3">
      <c r="A183" s="9">
        <v>43958</v>
      </c>
      <c r="B183" s="49">
        <v>0.78869999999999996</v>
      </c>
      <c r="C183" s="49">
        <v>0</v>
      </c>
      <c r="D183" s="49">
        <v>0.3105</v>
      </c>
      <c r="E183" s="49">
        <v>8.2550833000000004E-2</v>
      </c>
      <c r="F183">
        <v>5.85</v>
      </c>
      <c r="G183" s="3">
        <f t="shared" si="39"/>
        <v>5.6852249999999867</v>
      </c>
      <c r="H183" s="3">
        <f t="shared" si="40"/>
        <v>17.032723333439993</v>
      </c>
      <c r="I183" s="3">
        <f t="shared" si="41"/>
        <v>1.2992745300000004</v>
      </c>
      <c r="J183" s="3">
        <f t="shared" si="42"/>
        <v>0.66085340048000007</v>
      </c>
      <c r="K183" s="3">
        <f t="shared" si="37"/>
        <v>24.67807626391998</v>
      </c>
      <c r="L183" s="10">
        <f t="shared" si="43"/>
        <v>26.873556000000001</v>
      </c>
      <c r="M183" s="3">
        <f t="shared" si="38"/>
        <v>-2.0945202639199794</v>
      </c>
    </row>
    <row r="184" spans="1:13" x14ac:dyDescent="0.3">
      <c r="A184" s="9">
        <v>43959</v>
      </c>
      <c r="B184" s="49">
        <v>0.73650000000000004</v>
      </c>
      <c r="C184" s="49">
        <v>0</v>
      </c>
      <c r="D184" s="49">
        <v>0</v>
      </c>
      <c r="E184" s="49">
        <v>3.8445E-2</v>
      </c>
      <c r="F184">
        <v>5.85</v>
      </c>
      <c r="G184" s="3">
        <f t="shared" si="39"/>
        <v>5.7349499999999862</v>
      </c>
      <c r="H184" s="3">
        <f t="shared" si="40"/>
        <v>17.032723333439993</v>
      </c>
      <c r="I184" s="3">
        <f t="shared" si="41"/>
        <v>1.3053874800000003</v>
      </c>
      <c r="J184" s="3">
        <f t="shared" si="42"/>
        <v>0.66392900048000003</v>
      </c>
      <c r="K184" s="3">
        <f t="shared" si="37"/>
        <v>24.73698981391998</v>
      </c>
      <c r="L184" s="10">
        <f t="shared" si="43"/>
        <v>27.958339500000001</v>
      </c>
      <c r="M184" s="3">
        <f t="shared" si="38"/>
        <v>-1.0686503139199788</v>
      </c>
    </row>
    <row r="185" spans="1:13" x14ac:dyDescent="0.3">
      <c r="A185" s="9">
        <v>43960</v>
      </c>
      <c r="B185" s="49">
        <v>0.99419999999999997</v>
      </c>
      <c r="C185" s="49">
        <v>0</v>
      </c>
      <c r="D185" s="49">
        <v>0.22950000000000001</v>
      </c>
      <c r="E185" s="49">
        <v>7.0169167000000005E-2</v>
      </c>
      <c r="F185">
        <v>5.85</v>
      </c>
      <c r="G185" s="3">
        <f t="shared" si="39"/>
        <v>5.7846749999999858</v>
      </c>
      <c r="H185" s="3">
        <f t="shared" si="40"/>
        <v>17.041903333439993</v>
      </c>
      <c r="I185" s="3">
        <f t="shared" si="41"/>
        <v>1.3136393400000004</v>
      </c>
      <c r="J185" s="3">
        <f t="shared" si="42"/>
        <v>0.66954253384000006</v>
      </c>
      <c r="K185" s="3">
        <f t="shared" si="37"/>
        <v>24.809760207279982</v>
      </c>
      <c r="L185" s="10">
        <f t="shared" si="43"/>
        <v>27.958339500000001</v>
      </c>
      <c r="M185" s="3">
        <f t="shared" si="38"/>
        <v>-1.1414207072799814</v>
      </c>
    </row>
    <row r="186" spans="1:13" x14ac:dyDescent="0.3">
      <c r="A186" s="9">
        <v>43961</v>
      </c>
      <c r="B186" s="49">
        <v>1.7202</v>
      </c>
      <c r="C186" s="49">
        <v>0</v>
      </c>
      <c r="D186" s="49">
        <v>0</v>
      </c>
      <c r="E186" s="49">
        <v>3.3579999999999999E-2</v>
      </c>
      <c r="F186">
        <v>5.85</v>
      </c>
      <c r="G186" s="3">
        <f t="shared" si="39"/>
        <v>5.8343999999999854</v>
      </c>
      <c r="H186" s="3">
        <f t="shared" si="40"/>
        <v>17.041903333439993</v>
      </c>
      <c r="I186" s="3">
        <f t="shared" si="41"/>
        <v>1.3279170000000005</v>
      </c>
      <c r="J186" s="3">
        <f t="shared" si="42"/>
        <v>0.67222893384000004</v>
      </c>
      <c r="K186" s="3">
        <f t="shared" si="37"/>
        <v>24.876449267279977</v>
      </c>
      <c r="L186" s="10">
        <f t="shared" si="43"/>
        <v>27.958339500000001</v>
      </c>
      <c r="M186" s="3">
        <f t="shared" si="38"/>
        <v>-1.2081097672799759</v>
      </c>
    </row>
    <row r="187" spans="1:13" x14ac:dyDescent="0.3">
      <c r="A187" s="9">
        <v>43962</v>
      </c>
      <c r="B187" s="49">
        <v>2.6570999999999998</v>
      </c>
      <c r="C187" s="49">
        <v>0</v>
      </c>
      <c r="D187" s="49">
        <v>0</v>
      </c>
      <c r="E187" s="49">
        <v>6.5819166999999998E-2</v>
      </c>
      <c r="F187">
        <v>5.85</v>
      </c>
      <c r="G187" s="3">
        <f t="shared" si="39"/>
        <v>5.884124999999985</v>
      </c>
      <c r="H187" s="3">
        <f t="shared" si="40"/>
        <v>17.041903333439993</v>
      </c>
      <c r="I187" s="3">
        <f t="shared" si="41"/>
        <v>1.3499709300000005</v>
      </c>
      <c r="J187" s="3">
        <f t="shared" si="42"/>
        <v>0.67749446720000006</v>
      </c>
      <c r="K187" s="3">
        <f t="shared" si="37"/>
        <v>24.95349373063998</v>
      </c>
      <c r="L187" s="10">
        <f t="shared" si="43"/>
        <v>27.958339500000001</v>
      </c>
      <c r="M187" s="3">
        <f t="shared" si="38"/>
        <v>-1.2851542306399795</v>
      </c>
    </row>
    <row r="188" spans="1:13" x14ac:dyDescent="0.3">
      <c r="A188" s="9">
        <v>43963</v>
      </c>
      <c r="B188" s="49">
        <v>2.8586999999999998</v>
      </c>
      <c r="C188" s="49">
        <v>0</v>
      </c>
      <c r="D188" s="49">
        <v>0</v>
      </c>
      <c r="E188" s="49">
        <v>4.1831667000000003E-2</v>
      </c>
      <c r="F188">
        <v>5.85</v>
      </c>
      <c r="G188" s="3">
        <f t="shared" si="39"/>
        <v>5.9338499999999845</v>
      </c>
      <c r="H188" s="3">
        <f t="shared" si="40"/>
        <v>17.041903333439993</v>
      </c>
      <c r="I188" s="3">
        <f t="shared" si="41"/>
        <v>1.3736981400000006</v>
      </c>
      <c r="J188" s="3">
        <f t="shared" si="42"/>
        <v>0.68084100056000008</v>
      </c>
      <c r="K188" s="3">
        <f t="shared" si="37"/>
        <v>25.030292473999982</v>
      </c>
      <c r="L188" s="10">
        <f t="shared" si="43"/>
        <v>27.958339500000001</v>
      </c>
      <c r="M188" s="3">
        <f t="shared" si="38"/>
        <v>-1.3619529739999807</v>
      </c>
    </row>
    <row r="189" spans="1:13" x14ac:dyDescent="0.3">
      <c r="A189" s="9">
        <v>43964</v>
      </c>
      <c r="B189" s="49">
        <v>3.4754999999999998</v>
      </c>
      <c r="C189" s="49">
        <v>0</v>
      </c>
      <c r="D189" s="49">
        <v>0</v>
      </c>
      <c r="E189" s="49">
        <v>3.2378333000000002E-2</v>
      </c>
      <c r="F189">
        <v>5.85</v>
      </c>
      <c r="G189" s="3">
        <f t="shared" si="39"/>
        <v>5.9835749999999841</v>
      </c>
      <c r="H189" s="3">
        <f t="shared" si="40"/>
        <v>17.041903333439993</v>
      </c>
      <c r="I189" s="3">
        <f t="shared" si="41"/>
        <v>1.4025447900000005</v>
      </c>
      <c r="J189" s="3">
        <f t="shared" si="42"/>
        <v>0.68343126720000003</v>
      </c>
      <c r="K189" s="3">
        <f t="shared" si="37"/>
        <v>25.111454390639977</v>
      </c>
      <c r="L189" s="10">
        <f t="shared" si="43"/>
        <v>29.962494375000002</v>
      </c>
      <c r="M189" s="3">
        <f t="shared" si="38"/>
        <v>0.56103998436002467</v>
      </c>
    </row>
    <row r="190" spans="1:13" x14ac:dyDescent="0.3">
      <c r="A190" s="9">
        <v>43965</v>
      </c>
      <c r="B190" s="49">
        <v>2.8713000000000002</v>
      </c>
      <c r="C190" s="49">
        <v>0</v>
      </c>
      <c r="D190" s="49">
        <v>0</v>
      </c>
      <c r="E190" s="49">
        <v>6.0160832999999997E-2</v>
      </c>
      <c r="F190">
        <v>5.85</v>
      </c>
      <c r="G190" s="3">
        <f t="shared" si="39"/>
        <v>6.0332999999999837</v>
      </c>
      <c r="H190" s="3">
        <f t="shared" si="40"/>
        <v>17.041903333439993</v>
      </c>
      <c r="I190" s="3">
        <f t="shared" si="41"/>
        <v>1.4263765800000006</v>
      </c>
      <c r="J190" s="3">
        <f t="shared" si="42"/>
        <v>0.68824413384000005</v>
      </c>
      <c r="K190" s="3">
        <f t="shared" si="37"/>
        <v>25.189824047279977</v>
      </c>
      <c r="L190" s="10">
        <f t="shared" si="43"/>
        <v>29.962494375000002</v>
      </c>
      <c r="M190" s="3">
        <f t="shared" si="38"/>
        <v>0.48267032772002505</v>
      </c>
    </row>
    <row r="191" spans="1:13" x14ac:dyDescent="0.3">
      <c r="A191" s="9">
        <v>43966</v>
      </c>
      <c r="B191" s="49">
        <v>2.3925000000000001</v>
      </c>
      <c r="C191" s="49">
        <v>0</v>
      </c>
      <c r="D191" s="49">
        <v>0</v>
      </c>
      <c r="E191" s="49">
        <v>7.0210833E-2</v>
      </c>
      <c r="F191">
        <v>5.85</v>
      </c>
      <c r="G191" s="3">
        <f t="shared" si="39"/>
        <v>6.0830249999999833</v>
      </c>
      <c r="H191" s="3">
        <f t="shared" si="40"/>
        <v>17.041903333439993</v>
      </c>
      <c r="I191" s="3">
        <f t="shared" si="41"/>
        <v>1.4462343300000005</v>
      </c>
      <c r="J191" s="3">
        <f t="shared" si="42"/>
        <v>0.6938610004800001</v>
      </c>
      <c r="K191" s="3">
        <f t="shared" si="37"/>
        <v>25.265023663919976</v>
      </c>
      <c r="L191" s="10">
        <f t="shared" si="43"/>
        <v>29.962494375000002</v>
      </c>
      <c r="M191" s="3">
        <f t="shared" si="38"/>
        <v>0.40747071108002597</v>
      </c>
    </row>
    <row r="192" spans="1:13" x14ac:dyDescent="0.3">
      <c r="A192" s="9">
        <v>43967</v>
      </c>
      <c r="B192" s="49">
        <v>2.2035</v>
      </c>
      <c r="C192" s="49">
        <v>0</v>
      </c>
      <c r="D192" s="49">
        <v>0</v>
      </c>
      <c r="E192" s="49">
        <v>3.9140833E-2</v>
      </c>
      <c r="F192">
        <v>5.85</v>
      </c>
      <c r="G192" s="3">
        <f t="shared" si="39"/>
        <v>6.1327499999999828</v>
      </c>
      <c r="H192" s="3">
        <f t="shared" si="40"/>
        <v>17.041903333439993</v>
      </c>
      <c r="I192" s="3">
        <f t="shared" si="41"/>
        <v>1.4645233800000004</v>
      </c>
      <c r="J192" s="3">
        <f t="shared" si="42"/>
        <v>0.69699226712000006</v>
      </c>
      <c r="K192" s="3">
        <f t="shared" si="37"/>
        <v>25.336168980559975</v>
      </c>
      <c r="L192" s="10">
        <f t="shared" si="43"/>
        <v>29.962494375000002</v>
      </c>
      <c r="M192" s="3">
        <f t="shared" si="38"/>
        <v>0.33632539444002685</v>
      </c>
    </row>
    <row r="193" spans="1:13" x14ac:dyDescent="0.3">
      <c r="A193" s="9">
        <v>43968</v>
      </c>
      <c r="B193" s="49">
        <v>1.9512</v>
      </c>
      <c r="C193" s="49">
        <v>0</v>
      </c>
      <c r="D193" s="49">
        <v>0</v>
      </c>
      <c r="E193" s="49">
        <v>7.2770000000000001E-2</v>
      </c>
      <c r="F193">
        <v>5.85</v>
      </c>
      <c r="G193" s="3">
        <f t="shared" si="39"/>
        <v>6.1824749999999824</v>
      </c>
      <c r="H193" s="3">
        <f t="shared" si="40"/>
        <v>17.041903333439993</v>
      </c>
      <c r="I193" s="3">
        <f t="shared" si="41"/>
        <v>1.4807183400000004</v>
      </c>
      <c r="J193" s="3">
        <f t="shared" si="42"/>
        <v>0.70281386712000005</v>
      </c>
      <c r="K193" s="3">
        <f t="shared" si="37"/>
        <v>25.407910540559975</v>
      </c>
      <c r="L193" s="10">
        <f t="shared" si="43"/>
        <v>29.962494375000002</v>
      </c>
      <c r="M193" s="3">
        <f t="shared" si="38"/>
        <v>0.26458383444002731</v>
      </c>
    </row>
    <row r="194" spans="1:13" x14ac:dyDescent="0.3">
      <c r="A194" s="9">
        <v>43969</v>
      </c>
      <c r="B194" s="49">
        <v>1.4007000000000001</v>
      </c>
      <c r="C194" s="49">
        <v>0</v>
      </c>
      <c r="D194" s="49">
        <v>0</v>
      </c>
      <c r="E194" s="49">
        <v>7.6618332999999997E-2</v>
      </c>
      <c r="F194">
        <v>5.85</v>
      </c>
      <c r="G194" s="3">
        <f t="shared" si="39"/>
        <v>6.232199999999982</v>
      </c>
      <c r="H194" s="3">
        <f t="shared" si="40"/>
        <v>17.041903333439993</v>
      </c>
      <c r="I194" s="3">
        <f t="shared" si="41"/>
        <v>1.4923441500000003</v>
      </c>
      <c r="J194" s="3">
        <f t="shared" si="42"/>
        <v>0.70894333376000007</v>
      </c>
      <c r="K194" s="3">
        <f t="shared" si="37"/>
        <v>25.475390817199976</v>
      </c>
      <c r="L194" s="10">
        <f t="shared" si="43"/>
        <v>31.247391637500002</v>
      </c>
      <c r="M194" s="3">
        <f t="shared" si="38"/>
        <v>1.4820008203000254</v>
      </c>
    </row>
    <row r="195" spans="1:13" x14ac:dyDescent="0.3">
      <c r="A195" s="9">
        <v>43970</v>
      </c>
      <c r="B195" s="49">
        <v>0.50249999999999995</v>
      </c>
      <c r="C195" s="49">
        <v>0</v>
      </c>
      <c r="D195" s="49">
        <v>0</v>
      </c>
      <c r="E195" s="49">
        <v>3.3394167000000002E-2</v>
      </c>
      <c r="F195">
        <v>5.85</v>
      </c>
      <c r="G195" s="3">
        <f t="shared" si="39"/>
        <v>6.2819249999999816</v>
      </c>
      <c r="H195" s="3">
        <f t="shared" si="40"/>
        <v>17.041903333439993</v>
      </c>
      <c r="I195" s="3">
        <f t="shared" si="41"/>
        <v>1.4965149000000002</v>
      </c>
      <c r="J195" s="3">
        <f t="shared" si="42"/>
        <v>0.71161486712000011</v>
      </c>
      <c r="K195" s="3">
        <f t="shared" si="37"/>
        <v>25.531958100559979</v>
      </c>
      <c r="L195" s="10">
        <f t="shared" si="43"/>
        <v>31.247391637500002</v>
      </c>
      <c r="M195" s="3">
        <f t="shared" si="38"/>
        <v>1.4254335369400222</v>
      </c>
    </row>
    <row r="196" spans="1:13" x14ac:dyDescent="0.3">
      <c r="A196" s="9">
        <v>43971</v>
      </c>
      <c r="B196" s="49">
        <v>0.29849999999999999</v>
      </c>
      <c r="C196" s="49">
        <v>0</v>
      </c>
      <c r="D196" s="49">
        <v>0</v>
      </c>
      <c r="E196" s="49">
        <v>2.8916667E-2</v>
      </c>
      <c r="F196">
        <v>5.85</v>
      </c>
      <c r="G196" s="3">
        <f t="shared" si="39"/>
        <v>6.3316499999999811</v>
      </c>
      <c r="H196" s="3">
        <f t="shared" si="40"/>
        <v>17.041903333439993</v>
      </c>
      <c r="I196" s="3">
        <f t="shared" si="41"/>
        <v>1.4989924500000003</v>
      </c>
      <c r="J196" s="3">
        <f t="shared" si="42"/>
        <v>0.71392820048000005</v>
      </c>
      <c r="K196" s="3">
        <f t="shared" si="37"/>
        <v>25.586473983919976</v>
      </c>
      <c r="L196" s="10">
        <f t="shared" si="43"/>
        <v>31.247391637500002</v>
      </c>
      <c r="M196" s="3">
        <f t="shared" si="38"/>
        <v>1.3709176535800252</v>
      </c>
    </row>
    <row r="197" spans="1:13" x14ac:dyDescent="0.3">
      <c r="A197" s="9">
        <v>43972</v>
      </c>
      <c r="B197" s="49">
        <v>0.2157</v>
      </c>
      <c r="C197" s="49">
        <v>0</v>
      </c>
      <c r="D197" s="49">
        <v>0</v>
      </c>
      <c r="E197" s="49">
        <v>2.0703333000000001E-2</v>
      </c>
      <c r="F197">
        <v>5.85</v>
      </c>
      <c r="G197" s="3">
        <f t="shared" si="39"/>
        <v>6.3813749999999807</v>
      </c>
      <c r="H197" s="3">
        <f t="shared" si="40"/>
        <v>17.041903333439993</v>
      </c>
      <c r="I197" s="3">
        <f t="shared" si="41"/>
        <v>1.5007827600000003</v>
      </c>
      <c r="J197" s="3">
        <f t="shared" si="42"/>
        <v>0.71558446712000001</v>
      </c>
      <c r="K197" s="3">
        <f t="shared" si="37"/>
        <v>25.639645560559973</v>
      </c>
      <c r="L197" s="10">
        <f t="shared" si="43"/>
        <v>31.247391637500002</v>
      </c>
      <c r="M197" s="3">
        <f t="shared" si="38"/>
        <v>1.3177460769400282</v>
      </c>
    </row>
    <row r="198" spans="1:13" x14ac:dyDescent="0.3">
      <c r="A198" s="9">
        <v>43973</v>
      </c>
      <c r="B198" s="49">
        <v>0.1983</v>
      </c>
      <c r="C198" s="49">
        <v>0</v>
      </c>
      <c r="D198" s="49">
        <v>0</v>
      </c>
      <c r="E198" s="49">
        <v>1.6943333000000001E-2</v>
      </c>
      <c r="F198">
        <v>5.85</v>
      </c>
      <c r="G198" s="3">
        <f t="shared" si="39"/>
        <v>6.4310999999999803</v>
      </c>
      <c r="H198" s="3">
        <f t="shared" si="40"/>
        <v>17.041903333439993</v>
      </c>
      <c r="I198" s="3">
        <f t="shared" si="41"/>
        <v>1.5024286500000004</v>
      </c>
      <c r="J198" s="3">
        <f t="shared" si="42"/>
        <v>0.71693993375999998</v>
      </c>
      <c r="K198" s="3">
        <f t="shared" si="37"/>
        <v>25.692371917199971</v>
      </c>
      <c r="L198" s="10">
        <f t="shared" si="43"/>
        <v>34.004401912500001</v>
      </c>
      <c r="M198" s="3">
        <f t="shared" si="38"/>
        <v>4.0220299953000298</v>
      </c>
    </row>
    <row r="199" spans="1:13" x14ac:dyDescent="0.3">
      <c r="A199" s="9">
        <v>43974</v>
      </c>
      <c r="B199" s="49">
        <v>0.36990000000000001</v>
      </c>
      <c r="C199" s="49">
        <v>0</v>
      </c>
      <c r="D199" s="49">
        <v>0</v>
      </c>
      <c r="E199" s="49">
        <v>1.6701667E-2</v>
      </c>
      <c r="F199">
        <v>5.85</v>
      </c>
      <c r="G199" s="3">
        <f t="shared" si="39"/>
        <v>6.4808249999999799</v>
      </c>
      <c r="H199" s="3">
        <f t="shared" si="40"/>
        <v>17.041903333439993</v>
      </c>
      <c r="I199" s="3">
        <f t="shared" si="41"/>
        <v>1.5054988200000003</v>
      </c>
      <c r="J199" s="3">
        <f t="shared" si="42"/>
        <v>0.71827606712000003</v>
      </c>
      <c r="K199" s="3">
        <f t="shared" si="37"/>
        <v>25.746503220559973</v>
      </c>
      <c r="L199" s="10">
        <f t="shared" si="43"/>
        <v>34.004401912500001</v>
      </c>
      <c r="M199" s="3">
        <f t="shared" si="38"/>
        <v>3.9678986919400279</v>
      </c>
    </row>
    <row r="200" spans="1:13" x14ac:dyDescent="0.3">
      <c r="A200" s="9">
        <v>43975</v>
      </c>
      <c r="B200" s="49">
        <v>0.88590000000000002</v>
      </c>
      <c r="C200" s="49">
        <v>0</v>
      </c>
      <c r="D200" s="49">
        <v>0</v>
      </c>
      <c r="E200" s="49">
        <v>3.6466670000000001E-3</v>
      </c>
      <c r="F200">
        <v>5.85</v>
      </c>
      <c r="G200" s="3">
        <f t="shared" si="39"/>
        <v>6.5305499999999794</v>
      </c>
      <c r="H200" s="3">
        <f t="shared" si="40"/>
        <v>17.041903333439993</v>
      </c>
      <c r="I200" s="3">
        <f t="shared" si="41"/>
        <v>1.5128517900000003</v>
      </c>
      <c r="J200" s="3">
        <f t="shared" si="42"/>
        <v>0.71856780048000002</v>
      </c>
      <c r="K200" s="3">
        <f t="shared" si="37"/>
        <v>25.803872923919972</v>
      </c>
      <c r="L200" s="10">
        <f t="shared" si="43"/>
        <v>34.004401912500001</v>
      </c>
      <c r="M200" s="3">
        <f t="shared" si="38"/>
        <v>3.9105289885800287</v>
      </c>
    </row>
    <row r="201" spans="1:13" x14ac:dyDescent="0.3">
      <c r="A201" s="9">
        <v>43976</v>
      </c>
      <c r="B201" s="49">
        <v>0.44040000000000001</v>
      </c>
      <c r="C201" s="49">
        <v>0</v>
      </c>
      <c r="D201" s="49">
        <v>0</v>
      </c>
      <c r="E201" s="49">
        <v>1.7106666999999999E-2</v>
      </c>
      <c r="F201">
        <v>5.85</v>
      </c>
      <c r="G201" s="3">
        <f t="shared" si="39"/>
        <v>6.580274999999979</v>
      </c>
      <c r="H201" s="3">
        <f t="shared" si="40"/>
        <v>17.041903333439993</v>
      </c>
      <c r="I201" s="3">
        <f t="shared" si="41"/>
        <v>1.5165071100000003</v>
      </c>
      <c r="J201" s="3">
        <f t="shared" si="42"/>
        <v>0.71993633384</v>
      </c>
      <c r="K201" s="3">
        <f t="shared" si="37"/>
        <v>25.858621777279971</v>
      </c>
      <c r="L201" s="10">
        <f t="shared" si="43"/>
        <v>34.004401912500001</v>
      </c>
      <c r="M201" s="3">
        <f t="shared" si="38"/>
        <v>3.8557801352200292</v>
      </c>
    </row>
    <row r="202" spans="1:13" x14ac:dyDescent="0.3">
      <c r="A202" s="9">
        <v>43977</v>
      </c>
      <c r="B202" s="49">
        <v>0.4143</v>
      </c>
      <c r="C202" s="49">
        <v>0</v>
      </c>
      <c r="D202" s="49">
        <v>0</v>
      </c>
      <c r="E202" s="49">
        <v>1.4335832999999999E-2</v>
      </c>
      <c r="F202">
        <v>5.85</v>
      </c>
      <c r="G202" s="3">
        <f t="shared" si="39"/>
        <v>6.6299999999999786</v>
      </c>
      <c r="H202" s="3">
        <f t="shared" si="40"/>
        <v>17.041903333439993</v>
      </c>
      <c r="I202" s="3">
        <f t="shared" si="41"/>
        <v>1.5199458000000003</v>
      </c>
      <c r="J202" s="3">
        <f t="shared" si="42"/>
        <v>0.72108320047999996</v>
      </c>
      <c r="K202" s="3">
        <f t="shared" si="37"/>
        <v>25.912932333919972</v>
      </c>
      <c r="L202" s="10">
        <f t="shared" si="43"/>
        <v>35.484655087500002</v>
      </c>
      <c r="M202" s="3">
        <f t="shared" si="38"/>
        <v>5.2817227535800297</v>
      </c>
    </row>
    <row r="203" spans="1:13" x14ac:dyDescent="0.3">
      <c r="A203" s="9">
        <v>43978</v>
      </c>
      <c r="B203" s="49">
        <v>0.41820000000000002</v>
      </c>
      <c r="C203" s="49">
        <v>0</v>
      </c>
      <c r="D203" s="49">
        <v>0</v>
      </c>
      <c r="E203" s="49">
        <v>1.7711667E-2</v>
      </c>
      <c r="F203">
        <v>5.85</v>
      </c>
      <c r="G203" s="3">
        <f t="shared" si="39"/>
        <v>6.6797249999999782</v>
      </c>
      <c r="H203" s="3">
        <f t="shared" si="40"/>
        <v>17.041903333439993</v>
      </c>
      <c r="I203" s="3">
        <f t="shared" si="41"/>
        <v>1.5234168600000004</v>
      </c>
      <c r="J203" s="3">
        <f t="shared" si="42"/>
        <v>0.72250013384</v>
      </c>
      <c r="K203" s="3">
        <f t="shared" si="37"/>
        <v>25.967545327279975</v>
      </c>
      <c r="L203" s="10">
        <f t="shared" si="43"/>
        <v>35.484655087500002</v>
      </c>
      <c r="M203" s="3">
        <f t="shared" si="38"/>
        <v>5.2271097602200269</v>
      </c>
    </row>
    <row r="204" spans="1:13" x14ac:dyDescent="0.3">
      <c r="A204" s="9">
        <v>43979</v>
      </c>
      <c r="B204" s="49">
        <v>0.93030000000000002</v>
      </c>
      <c r="C204" s="49">
        <v>0</v>
      </c>
      <c r="D204" s="49">
        <v>0</v>
      </c>
      <c r="E204" s="49">
        <v>1.7479999999999999E-2</v>
      </c>
      <c r="F204">
        <v>5.85</v>
      </c>
      <c r="G204" s="3">
        <f t="shared" si="39"/>
        <v>6.7294499999999777</v>
      </c>
      <c r="H204" s="3">
        <f t="shared" si="40"/>
        <v>17.041903333439993</v>
      </c>
      <c r="I204" s="3">
        <f t="shared" si="41"/>
        <v>1.5311383500000004</v>
      </c>
      <c r="J204" s="3">
        <f t="shared" si="42"/>
        <v>0.72389853384000002</v>
      </c>
      <c r="K204" s="3">
        <f t="shared" si="37"/>
        <v>26.026390217279971</v>
      </c>
      <c r="L204" s="10">
        <f t="shared" si="43"/>
        <v>35.484655087500002</v>
      </c>
      <c r="M204" s="3">
        <f t="shared" si="38"/>
        <v>5.1682648702200309</v>
      </c>
    </row>
    <row r="205" spans="1:13" x14ac:dyDescent="0.3">
      <c r="A205" s="9">
        <v>43980</v>
      </c>
      <c r="B205" s="49">
        <v>0.83940000000000003</v>
      </c>
      <c r="C205" s="49">
        <v>0</v>
      </c>
      <c r="D205" s="49">
        <v>0</v>
      </c>
      <c r="E205" s="49">
        <v>2.1218332999999999E-2</v>
      </c>
      <c r="F205">
        <v>5.85</v>
      </c>
      <c r="G205" s="3">
        <f t="shared" si="39"/>
        <v>6.7791749999999773</v>
      </c>
      <c r="H205" s="3">
        <f t="shared" si="40"/>
        <v>17.041903333439993</v>
      </c>
      <c r="I205" s="3">
        <f t="shared" si="41"/>
        <v>1.5381053700000005</v>
      </c>
      <c r="J205" s="3">
        <f t="shared" si="42"/>
        <v>0.72559600048000006</v>
      </c>
      <c r="K205" s="3">
        <f t="shared" si="37"/>
        <v>26.08477970391997</v>
      </c>
      <c r="L205" s="10">
        <f t="shared" si="43"/>
        <v>37.244155087500005</v>
      </c>
      <c r="M205" s="3">
        <f>L205-K205-$M$37</f>
        <v>6.8693753835800342</v>
      </c>
    </row>
    <row r="206" spans="1:13" x14ac:dyDescent="0.3">
      <c r="A206" s="9">
        <v>43981</v>
      </c>
      <c r="G206" s="3">
        <f t="shared" si="39"/>
        <v>6.7791749999999773</v>
      </c>
      <c r="H206" s="3">
        <f t="shared" si="40"/>
        <v>17.041903333439993</v>
      </c>
      <c r="I206" s="3">
        <f t="shared" si="41"/>
        <v>1.5381053700000005</v>
      </c>
      <c r="J206" s="3">
        <f t="shared" si="42"/>
        <v>0.72559600048000006</v>
      </c>
      <c r="K206" s="3">
        <f t="shared" si="37"/>
        <v>26.08477970391997</v>
      </c>
      <c r="L206" s="10">
        <f t="shared" si="43"/>
        <v>37.244155087500005</v>
      </c>
      <c r="M206" s="3">
        <f>L206-K206-$M$37</f>
        <v>6.8693753835800342</v>
      </c>
    </row>
    <row r="207" spans="1:13" x14ac:dyDescent="0.3">
      <c r="A207" s="9">
        <v>43982</v>
      </c>
      <c r="G207" s="3">
        <f t="shared" si="39"/>
        <v>6.7791749999999773</v>
      </c>
      <c r="H207" s="3">
        <f t="shared" si="40"/>
        <v>17.041903333439993</v>
      </c>
      <c r="I207" s="3">
        <f t="shared" si="41"/>
        <v>1.5381053700000005</v>
      </c>
      <c r="J207" s="3">
        <f t="shared" si="42"/>
        <v>0.72559600048000006</v>
      </c>
      <c r="K207" s="3">
        <f t="shared" si="37"/>
        <v>26.08477970391997</v>
      </c>
      <c r="L207" s="10">
        <f t="shared" si="43"/>
        <v>37.244155087500005</v>
      </c>
      <c r="M207" s="3">
        <f t="shared" si="38"/>
        <v>6.8693753835800342</v>
      </c>
    </row>
    <row r="208" spans="1:13" x14ac:dyDescent="0.3">
      <c r="A208" s="9">
        <v>43983</v>
      </c>
      <c r="F208" s="3">
        <f>ROUND(M37,2)</f>
        <v>4.29</v>
      </c>
      <c r="G208" s="3">
        <f>ROUND(G207,2)</f>
        <v>6.78</v>
      </c>
      <c r="H208" s="3">
        <f t="shared" ref="H208:J208" si="44">ROUND(H207,2)</f>
        <v>17.04</v>
      </c>
      <c r="I208" s="3">
        <f t="shared" si="44"/>
        <v>1.54</v>
      </c>
      <c r="J208" s="3">
        <f t="shared" si="44"/>
        <v>0.73</v>
      </c>
      <c r="K208" s="3">
        <f t="shared" si="37"/>
        <v>26.09</v>
      </c>
      <c r="L208" s="10">
        <f t="shared" si="43"/>
        <v>37.244155087500005</v>
      </c>
      <c r="M208" s="3">
        <f t="shared" si="38"/>
        <v>6.8641550875000048</v>
      </c>
    </row>
    <row r="209" spans="6:10" x14ac:dyDescent="0.3">
      <c r="F209" t="s">
        <v>49</v>
      </c>
      <c r="G209" s="3" t="str">
        <f>G39</f>
        <v>Labour</v>
      </c>
      <c r="H209" s="3" t="str">
        <f t="shared" ref="H209:J209" si="45">H39</f>
        <v>Electricity</v>
      </c>
      <c r="I209" s="3" t="str">
        <f t="shared" si="45"/>
        <v>Heat</v>
      </c>
      <c r="J209" s="3" t="str">
        <f t="shared" si="45"/>
        <v>CO2</v>
      </c>
    </row>
  </sheetData>
  <mergeCells count="2">
    <mergeCell ref="E2:F2"/>
    <mergeCell ref="J2:L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950-563C-4F39-BFED-5C6B207C9F1B}">
  <dimension ref="A1:N47"/>
  <sheetViews>
    <sheetView workbookViewId="0">
      <selection activeCell="D22" sqref="D22"/>
    </sheetView>
  </sheetViews>
  <sheetFormatPr defaultRowHeight="14" x14ac:dyDescent="0.3"/>
  <cols>
    <col min="1" max="1" width="10" bestFit="1" customWidth="1"/>
    <col min="2" max="2" width="11.25" customWidth="1"/>
    <col min="12" max="13" width="9.75" bestFit="1" customWidth="1"/>
  </cols>
  <sheetData>
    <row r="1" spans="1:3" x14ac:dyDescent="0.3">
      <c r="A1" s="48" t="s">
        <v>1</v>
      </c>
      <c r="B1" s="48"/>
      <c r="C1" s="48"/>
    </row>
    <row r="2" spans="1:3" ht="28" x14ac:dyDescent="0.3">
      <c r="A2" s="2" t="s">
        <v>0</v>
      </c>
      <c r="B2" s="4" t="s">
        <v>2</v>
      </c>
      <c r="C2" s="4" t="s">
        <v>3</v>
      </c>
    </row>
    <row r="3" spans="1:3" x14ac:dyDescent="0.3">
      <c r="A3" s="1">
        <v>43831</v>
      </c>
      <c r="B3" s="3">
        <v>5</v>
      </c>
      <c r="C3" s="3">
        <v>3</v>
      </c>
    </row>
    <row r="4" spans="1:3" x14ac:dyDescent="0.3">
      <c r="A4" s="1">
        <v>43844</v>
      </c>
      <c r="B4" s="3">
        <v>5</v>
      </c>
      <c r="C4" s="3">
        <v>3</v>
      </c>
    </row>
    <row r="5" spans="1:3" x14ac:dyDescent="0.3">
      <c r="A5" s="1">
        <v>43845</v>
      </c>
      <c r="B5" s="3">
        <v>5.2</v>
      </c>
      <c r="C5" s="3">
        <v>3.5</v>
      </c>
    </row>
    <row r="6" spans="1:3" x14ac:dyDescent="0.3">
      <c r="A6" s="1">
        <v>43858</v>
      </c>
      <c r="B6" s="3">
        <v>5.2</v>
      </c>
      <c r="C6" s="3">
        <v>3.5</v>
      </c>
    </row>
    <row r="7" spans="1:3" x14ac:dyDescent="0.3">
      <c r="A7" s="1">
        <v>43859</v>
      </c>
      <c r="B7" s="3">
        <v>4.5</v>
      </c>
      <c r="C7" s="3">
        <v>3.5</v>
      </c>
    </row>
    <row r="8" spans="1:3" x14ac:dyDescent="0.3">
      <c r="A8" s="1">
        <v>43872</v>
      </c>
      <c r="B8" s="3">
        <v>4.5</v>
      </c>
      <c r="C8" s="3">
        <v>3.5</v>
      </c>
    </row>
    <row r="9" spans="1:3" x14ac:dyDescent="0.3">
      <c r="A9" s="1">
        <v>43873</v>
      </c>
      <c r="B9" s="3">
        <v>4.2</v>
      </c>
      <c r="C9" s="3">
        <v>2.8</v>
      </c>
    </row>
    <row r="10" spans="1:3" x14ac:dyDescent="0.3">
      <c r="A10" s="1">
        <v>43886</v>
      </c>
      <c r="B10" s="3">
        <v>4.2</v>
      </c>
      <c r="C10" s="3">
        <v>2.8</v>
      </c>
    </row>
    <row r="11" spans="1:3" x14ac:dyDescent="0.3">
      <c r="A11" s="1">
        <v>43887</v>
      </c>
      <c r="B11" s="3">
        <v>3.8</v>
      </c>
      <c r="C11" s="3">
        <v>2.5</v>
      </c>
    </row>
    <row r="12" spans="1:3" x14ac:dyDescent="0.3">
      <c r="A12" s="1">
        <v>43900</v>
      </c>
      <c r="B12" s="3">
        <v>3.8</v>
      </c>
      <c r="C12" s="3">
        <v>2.5</v>
      </c>
    </row>
    <row r="13" spans="1:3" x14ac:dyDescent="0.3">
      <c r="A13" s="1">
        <v>43901</v>
      </c>
      <c r="B13" s="3">
        <v>3.2</v>
      </c>
      <c r="C13" s="3">
        <v>2.2000000000000002</v>
      </c>
    </row>
    <row r="14" spans="1:3" x14ac:dyDescent="0.3">
      <c r="A14" s="1">
        <v>43914</v>
      </c>
      <c r="B14" s="3">
        <v>3.2</v>
      </c>
      <c r="C14" s="3">
        <v>2.2000000000000002</v>
      </c>
    </row>
    <row r="15" spans="1:3" x14ac:dyDescent="0.3">
      <c r="A15" s="1">
        <v>43915</v>
      </c>
      <c r="B15" s="3">
        <v>2.8</v>
      </c>
      <c r="C15" s="3">
        <v>2</v>
      </c>
    </row>
    <row r="16" spans="1:3" x14ac:dyDescent="0.3">
      <c r="A16" s="1">
        <v>43928</v>
      </c>
      <c r="B16" s="3">
        <v>2.8</v>
      </c>
      <c r="C16" s="3">
        <v>2</v>
      </c>
    </row>
    <row r="17" spans="1:3" x14ac:dyDescent="0.3">
      <c r="A17" s="1">
        <v>43929</v>
      </c>
      <c r="B17" s="3">
        <v>2.6</v>
      </c>
      <c r="C17" s="3">
        <v>1.8</v>
      </c>
    </row>
    <row r="18" spans="1:3" x14ac:dyDescent="0.3">
      <c r="A18" s="1">
        <v>43942</v>
      </c>
      <c r="B18" s="3">
        <v>2.6</v>
      </c>
      <c r="C18" s="3">
        <v>1.8</v>
      </c>
    </row>
    <row r="19" spans="1:3" x14ac:dyDescent="0.3">
      <c r="A19" s="1">
        <v>43943</v>
      </c>
      <c r="B19" s="3">
        <v>2.4</v>
      </c>
      <c r="C19" s="3">
        <v>1.6</v>
      </c>
    </row>
    <row r="20" spans="1:3" x14ac:dyDescent="0.3">
      <c r="A20" s="1">
        <v>43956</v>
      </c>
      <c r="B20" s="3">
        <v>2.4</v>
      </c>
      <c r="C20" s="3">
        <v>1.6</v>
      </c>
    </row>
    <row r="21" spans="1:3" x14ac:dyDescent="0.3">
      <c r="A21" s="1">
        <v>43957</v>
      </c>
      <c r="B21" s="3">
        <v>2.5</v>
      </c>
      <c r="C21" s="3">
        <v>1.4</v>
      </c>
    </row>
    <row r="22" spans="1:3" x14ac:dyDescent="0.3">
      <c r="A22" s="1">
        <v>43970</v>
      </c>
      <c r="B22" s="3">
        <v>2.5</v>
      </c>
      <c r="C22" s="3">
        <v>1.4</v>
      </c>
    </row>
    <row r="23" spans="1:3" x14ac:dyDescent="0.3">
      <c r="A23" s="1">
        <v>43971</v>
      </c>
      <c r="B23" s="3">
        <v>2.6</v>
      </c>
      <c r="C23" s="3">
        <v>1.2</v>
      </c>
    </row>
    <row r="24" spans="1:3" x14ac:dyDescent="0.3">
      <c r="A24" s="1">
        <v>43984</v>
      </c>
      <c r="B24" s="3">
        <v>2.6</v>
      </c>
      <c r="C24" s="3">
        <v>1.2</v>
      </c>
    </row>
    <row r="25" spans="1:3" x14ac:dyDescent="0.3">
      <c r="A25" s="1">
        <v>43985</v>
      </c>
      <c r="B25" s="3">
        <v>2.5</v>
      </c>
      <c r="C25" s="3">
        <v>1.1000000000000001</v>
      </c>
    </row>
    <row r="26" spans="1:3" x14ac:dyDescent="0.3">
      <c r="A26" s="1">
        <v>43998</v>
      </c>
      <c r="B26" s="3">
        <v>2.5</v>
      </c>
      <c r="C26" s="3">
        <v>1.1000000000000001</v>
      </c>
    </row>
    <row r="27" spans="1:3" x14ac:dyDescent="0.3">
      <c r="A27" s="1">
        <v>43999</v>
      </c>
      <c r="B27" s="3">
        <v>2.5</v>
      </c>
      <c r="C27" s="3">
        <v>1.1000000000000001</v>
      </c>
    </row>
    <row r="34" spans="1:14" ht="28" x14ac:dyDescent="0.3">
      <c r="A34" s="2" t="s">
        <v>7</v>
      </c>
      <c r="B34" s="4" t="s">
        <v>8</v>
      </c>
      <c r="C34" t="s">
        <v>22</v>
      </c>
      <c r="L34" s="2"/>
      <c r="M34" s="4"/>
    </row>
    <row r="35" spans="1:14" x14ac:dyDescent="0.3">
      <c r="A35" s="1">
        <v>43880</v>
      </c>
      <c r="B35" s="1">
        <v>43885</v>
      </c>
      <c r="C35">
        <v>7.9</v>
      </c>
      <c r="L35" s="1"/>
      <c r="M35" s="1"/>
      <c r="N35" s="3"/>
    </row>
    <row r="36" spans="1:14" x14ac:dyDescent="0.3">
      <c r="A36" s="1">
        <v>43894</v>
      </c>
      <c r="B36" s="1">
        <v>43899</v>
      </c>
      <c r="L36" s="1"/>
      <c r="M36" s="1"/>
      <c r="N36" s="3"/>
    </row>
    <row r="37" spans="1:14" x14ac:dyDescent="0.3">
      <c r="A37" s="1">
        <v>43908</v>
      </c>
      <c r="B37" s="1">
        <v>43913</v>
      </c>
      <c r="L37" s="1"/>
      <c r="M37" s="1"/>
      <c r="N37" s="3"/>
    </row>
    <row r="38" spans="1:14" x14ac:dyDescent="0.3">
      <c r="A38" s="1">
        <v>43922</v>
      </c>
      <c r="B38" s="1">
        <v>43927</v>
      </c>
      <c r="L38" s="1"/>
      <c r="M38" s="1"/>
      <c r="N38" s="3"/>
    </row>
    <row r="39" spans="1:14" x14ac:dyDescent="0.3">
      <c r="A39" s="1">
        <v>43936</v>
      </c>
      <c r="B39" s="1">
        <v>43941</v>
      </c>
      <c r="L39" s="1"/>
      <c r="M39" s="1"/>
      <c r="N39" s="3"/>
    </row>
    <row r="40" spans="1:14" x14ac:dyDescent="0.3">
      <c r="A40" s="1">
        <v>43950</v>
      </c>
      <c r="B40" s="1">
        <v>43926</v>
      </c>
      <c r="L40" s="1"/>
      <c r="M40" s="1"/>
      <c r="N40" s="3"/>
    </row>
    <row r="41" spans="1:14" x14ac:dyDescent="0.3">
      <c r="A41" s="1">
        <v>43964</v>
      </c>
      <c r="B41" s="1">
        <v>43969</v>
      </c>
      <c r="L41" s="1"/>
      <c r="M41" s="1"/>
      <c r="N41" s="3"/>
    </row>
    <row r="42" spans="1:14" x14ac:dyDescent="0.3">
      <c r="A42" s="1">
        <v>43978</v>
      </c>
      <c r="B42" s="1">
        <v>43983</v>
      </c>
      <c r="L42" s="1"/>
      <c r="M42" s="1"/>
      <c r="N42" s="3"/>
    </row>
    <row r="43" spans="1:14" x14ac:dyDescent="0.3">
      <c r="A43" s="1"/>
      <c r="B43" s="1"/>
      <c r="N43" s="3"/>
    </row>
    <row r="44" spans="1:14" x14ac:dyDescent="0.3">
      <c r="A44" s="1"/>
      <c r="N44" s="3"/>
    </row>
    <row r="45" spans="1:14" x14ac:dyDescent="0.3">
      <c r="A45" s="1"/>
      <c r="C45" s="3"/>
    </row>
    <row r="46" spans="1:14" x14ac:dyDescent="0.3">
      <c r="A46" s="1"/>
      <c r="C46" s="3"/>
    </row>
    <row r="47" spans="1:14" x14ac:dyDescent="0.3">
      <c r="A47" s="1"/>
    </row>
  </sheetData>
  <mergeCells count="1">
    <mergeCell ref="A1:C1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303</vt:lpstr>
      <vt:lpstr>Prices Brix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2021-01-30T08:51:48Z</dcterms:modified>
</cp:coreProperties>
</file>