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BI-APS\lecture_10\"/>
    </mc:Choice>
  </mc:AlternateContent>
  <bookViews>
    <workbookView xWindow="0" yWindow="0" windowWidth="19545" windowHeight="13470"/>
  </bookViews>
  <sheets>
    <sheet name="Sheet1" sheetId="1" r:id="rId1"/>
  </sheets>
  <calcPr calcId="152511" fullCalcOnLoad="1"/>
</workbook>
</file>

<file path=xl/calcChain.xml><?xml version="1.0" encoding="utf-8"?>
<calcChain xmlns="http://schemas.openxmlformats.org/spreadsheetml/2006/main">
  <c r="K4" i="1" l="1"/>
  <c r="I5" i="1"/>
  <c r="I6" i="1"/>
  <c r="I7" i="1"/>
  <c r="M7" i="1" s="1"/>
  <c r="I8" i="1"/>
  <c r="I9" i="1"/>
  <c r="I10" i="1"/>
  <c r="I11" i="1"/>
  <c r="I12" i="1"/>
  <c r="M12" i="1" s="1"/>
  <c r="I13" i="1"/>
  <c r="I14" i="1"/>
  <c r="I15" i="1"/>
  <c r="I16" i="1"/>
  <c r="I17" i="1"/>
  <c r="I18" i="1"/>
  <c r="I19" i="1"/>
  <c r="M19" i="1" s="1"/>
  <c r="I20" i="1"/>
  <c r="M20" i="1" s="1"/>
  <c r="I21" i="1"/>
  <c r="I22" i="1"/>
  <c r="I23" i="1"/>
  <c r="I4" i="1"/>
  <c r="M4" i="1" s="1"/>
  <c r="M22" i="1"/>
  <c r="M5" i="1"/>
  <c r="M6" i="1"/>
  <c r="M9" i="1"/>
  <c r="M10" i="1"/>
  <c r="M11" i="1"/>
  <c r="M14" i="1"/>
  <c r="M15" i="1"/>
  <c r="M16" i="1"/>
  <c r="M17" i="1"/>
  <c r="M21" i="1"/>
  <c r="L5" i="1"/>
  <c r="L6" i="1"/>
  <c r="L7" i="1"/>
  <c r="L9" i="1"/>
  <c r="L10" i="1"/>
  <c r="L11" i="1"/>
  <c r="L12" i="1"/>
  <c r="L14" i="1"/>
  <c r="L15" i="1"/>
  <c r="L16" i="1"/>
  <c r="L17" i="1"/>
  <c r="L19" i="1"/>
  <c r="L20" i="1"/>
  <c r="L21" i="1"/>
  <c r="L22" i="1"/>
  <c r="L4" i="1"/>
  <c r="K5" i="1"/>
  <c r="K6" i="1"/>
  <c r="K7" i="1"/>
  <c r="K9" i="1"/>
  <c r="K10" i="1"/>
  <c r="K11" i="1"/>
  <c r="K12" i="1"/>
  <c r="K14" i="1"/>
  <c r="K15" i="1"/>
  <c r="K16" i="1"/>
  <c r="K17" i="1"/>
  <c r="K19" i="1"/>
  <c r="K20" i="1"/>
  <c r="K21" i="1"/>
  <c r="K22" i="1"/>
  <c r="J21" i="1"/>
  <c r="J22" i="1"/>
  <c r="J20" i="1"/>
  <c r="J19" i="1"/>
  <c r="J17" i="1"/>
  <c r="J16" i="1"/>
  <c r="J15" i="1"/>
  <c r="J14" i="1"/>
  <c r="J12" i="1"/>
  <c r="J11" i="1"/>
  <c r="J10" i="1"/>
  <c r="J9" i="1"/>
  <c r="J7" i="1"/>
  <c r="J6" i="1"/>
  <c r="J5" i="1"/>
  <c r="J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</calcChain>
</file>

<file path=xl/sharedStrings.xml><?xml version="1.0" encoding="utf-8"?>
<sst xmlns="http://schemas.openxmlformats.org/spreadsheetml/2006/main" count="32" uniqueCount="16">
  <si>
    <t>Tcpu</t>
  </si>
  <si>
    <t>IC</t>
  </si>
  <si>
    <t>MAPI</t>
  </si>
  <si>
    <t>SIZE</t>
  </si>
  <si>
    <t>ASSOC</t>
  </si>
  <si>
    <t>FETCHES</t>
  </si>
  <si>
    <t>MISSES</t>
  </si>
  <si>
    <t>READ</t>
  </si>
  <si>
    <t>MR</t>
  </si>
  <si>
    <t>32K</t>
  </si>
  <si>
    <t>64K</t>
  </si>
  <si>
    <t>128K</t>
  </si>
  <si>
    <t>256K</t>
  </si>
  <si>
    <t>HT</t>
  </si>
  <si>
    <t>Tclk</t>
  </si>
  <si>
    <t>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</si>
</sst>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&quot;-&quot;[$$-409]#,##0.00"/>
    <numFmt numFmtId="175" formatCode="0.0000%"/>
  </numFmts>
  <fonts count="4">
    <font>
      <sz val="11"/>
      <color theme="1"/>
      <name val="Nimbus Sans L"/>
      <charset val="238"/>
    </font>
    <font>
      <sz val="11"/>
      <color theme="1"/>
      <name val="Calibri"/>
      <family val="2"/>
      <charset val="238"/>
      <scheme val="minor"/>
    </font>
    <font>
      <b/>
      <i/>
      <sz val="16"/>
      <color theme="1"/>
      <name val="Nimbus Sans L"/>
      <charset val="238"/>
    </font>
    <font>
      <b/>
      <i/>
      <u/>
      <sz val="11"/>
      <color theme="1"/>
      <name val="Nimbus Sans L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" fontId="0" fillId="0" borderId="0" xfId="0" applyNumberFormat="1"/>
    <xf numFmtId="175" fontId="0" fillId="0" borderId="0" xfId="1" applyNumberFormat="1" applyFont="1"/>
    <xf numFmtId="2" fontId="0" fillId="0" borderId="0" xfId="1" applyNumberFormat="1" applyFont="1"/>
  </cellXfs>
  <cellStyles count="6">
    <cellStyle name="Heading" xfId="2"/>
    <cellStyle name="Heading1" xfId="3"/>
    <cellStyle name="Normální" xfId="0" builtinId="0" customBuiltin="1"/>
    <cellStyle name="Procenta" xfId="1" builtinId="5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Tclk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256K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Sheet1!$M$19:$M$22</c:f>
              <c:numCache>
                <c:formatCode>0</c:formatCode>
                <c:ptCount val="4"/>
                <c:pt idx="0">
                  <c:v>169545.59179305486</c:v>
                </c:pt>
                <c:pt idx="1">
                  <c:v>56921.290001814792</c:v>
                </c:pt>
                <c:pt idx="2">
                  <c:v>45623.641208054127</c:v>
                </c:pt>
                <c:pt idx="3">
                  <c:v>46497.271656276527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Sheet1!$B$17</c:f>
              <c:strCache>
                <c:ptCount val="1"/>
                <c:pt idx="0">
                  <c:v>128K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Sheet1!$M$14:$M$17</c:f>
              <c:numCache>
                <c:formatCode>0</c:formatCode>
                <c:ptCount val="4"/>
                <c:pt idx="0">
                  <c:v>417356.38064133876</c:v>
                </c:pt>
                <c:pt idx="1">
                  <c:v>172511.50207662821</c:v>
                </c:pt>
                <c:pt idx="2">
                  <c:v>115586.60787100962</c:v>
                </c:pt>
                <c:pt idx="3">
                  <c:v>104138.55227684282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64K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Sheet1!$M$9:$M$12</c:f>
              <c:numCache>
                <c:formatCode>0</c:formatCode>
                <c:ptCount val="4"/>
                <c:pt idx="0">
                  <c:v>1111729.7923131154</c:v>
                </c:pt>
                <c:pt idx="1">
                  <c:v>352613.12356639985</c:v>
                </c:pt>
                <c:pt idx="2">
                  <c:v>252163.78685805123</c:v>
                </c:pt>
                <c:pt idx="3">
                  <c:v>210642.01284084274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32K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Sheet1!$M$4:$M$7</c:f>
              <c:numCache>
                <c:formatCode>0</c:formatCode>
                <c:ptCount val="4"/>
                <c:pt idx="0">
                  <c:v>1892193.1199573101</c:v>
                </c:pt>
                <c:pt idx="1">
                  <c:v>849763.76226633566</c:v>
                </c:pt>
                <c:pt idx="2">
                  <c:v>642993.71258215816</c:v>
                </c:pt>
                <c:pt idx="3">
                  <c:v>560473.21961329761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7726816"/>
        <c:axId val="-1377726272"/>
      </c:lineChart>
      <c:catAx>
        <c:axId val="-137772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377726272"/>
        <c:crosses val="autoZero"/>
        <c:auto val="1"/>
        <c:lblAlgn val="ctr"/>
        <c:lblOffset val="100"/>
        <c:noMultiLvlLbl val="0"/>
      </c:catAx>
      <c:valAx>
        <c:axId val="-13777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3777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256K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256</c:v>
                </c:pt>
              </c:numCache>
            </c:numRef>
          </c:cat>
          <c:val>
            <c:numRef>
              <c:f>Sheet1!$F$19:$F$23</c:f>
              <c:numCache>
                <c:formatCode>0.0000%</c:formatCode>
                <c:ptCount val="5"/>
                <c:pt idx="0">
                  <c:v>4.1246917506164984E-3</c:v>
                </c:pt>
                <c:pt idx="1">
                  <c:v>1.8832962334075331E-3</c:v>
                </c:pt>
                <c:pt idx="2">
                  <c:v>1.5982968034063932E-3</c:v>
                </c:pt>
                <c:pt idx="3">
                  <c:v>1.7193965612068776E-3</c:v>
                </c:pt>
                <c:pt idx="4">
                  <c:v>1.9688960622078755E-3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Sheet1!$B$17</c:f>
              <c:strCache>
                <c:ptCount val="1"/>
                <c:pt idx="0">
                  <c:v>128K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256</c:v>
                </c:pt>
              </c:numCache>
            </c:numRef>
          </c:cat>
          <c:val>
            <c:numRef>
              <c:f>Sheet1!$F$14:$F$18</c:f>
              <c:numCache>
                <c:formatCode>0.0000%</c:formatCode>
                <c:ptCount val="5"/>
                <c:pt idx="0">
                  <c:v>7.0292859414281175E-3</c:v>
                </c:pt>
                <c:pt idx="1">
                  <c:v>3.951492097015806E-3</c:v>
                </c:pt>
                <c:pt idx="2">
                  <c:v>2.7643944712110575E-3</c:v>
                </c:pt>
                <c:pt idx="3">
                  <c:v>2.6659946680106638E-3</c:v>
                </c:pt>
                <c:pt idx="4">
                  <c:v>2.50749498501003E-3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64K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256</c:v>
                </c:pt>
              </c:numCache>
            </c:numRef>
          </c:cat>
          <c:val>
            <c:numRef>
              <c:f>Sheet1!$F$9:$F$13</c:f>
              <c:numCache>
                <c:formatCode>0.0000%</c:formatCode>
                <c:ptCount val="5"/>
                <c:pt idx="0">
                  <c:v>1.4563270873458253E-2</c:v>
                </c:pt>
                <c:pt idx="1">
                  <c:v>6.2819874360251276E-3</c:v>
                </c:pt>
                <c:pt idx="2">
                  <c:v>4.7566904866190264E-3</c:v>
                </c:pt>
                <c:pt idx="3">
                  <c:v>4.1941916116167771E-3</c:v>
                </c:pt>
                <c:pt idx="4">
                  <c:v>3.7223925552148894E-3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32K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256</c:v>
                </c:pt>
              </c:numCache>
            </c:numRef>
          </c:cat>
          <c:val>
            <c:numRef>
              <c:f>Sheet1!$F$4:$F$8</c:f>
              <c:numCache>
                <c:formatCode>0.0000%</c:formatCode>
                <c:ptCount val="5"/>
                <c:pt idx="0">
                  <c:v>2.1246057507884983E-2</c:v>
                </c:pt>
                <c:pt idx="1">
                  <c:v>1.2976274047451905E-2</c:v>
                </c:pt>
                <c:pt idx="2">
                  <c:v>1.0396379207241586E-2</c:v>
                </c:pt>
                <c:pt idx="3">
                  <c:v>9.5655808688382624E-3</c:v>
                </c:pt>
                <c:pt idx="4">
                  <c:v>8.6954826090347818E-3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6071440"/>
        <c:axId val="-1376067632"/>
      </c:lineChart>
      <c:catAx>
        <c:axId val="-137607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376067632"/>
        <c:crosses val="autoZero"/>
        <c:auto val="1"/>
        <c:lblAlgn val="ctr"/>
        <c:lblOffset val="100"/>
        <c:noMultiLvlLbl val="0"/>
      </c:catAx>
      <c:valAx>
        <c:axId val="-13760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37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23</xdr:row>
      <xdr:rowOff>85725</xdr:rowOff>
    </xdr:from>
    <xdr:to>
      <xdr:col>6</xdr:col>
      <xdr:colOff>590550</xdr:colOff>
      <xdr:row>38</xdr:row>
      <xdr:rowOff>114300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666750</xdr:colOff>
      <xdr:row>23</xdr:row>
      <xdr:rowOff>66675</xdr:rowOff>
    </xdr:from>
    <xdr:to>
      <xdr:col>13</xdr:col>
      <xdr:colOff>209550</xdr:colOff>
      <xdr:row>38</xdr:row>
      <xdr:rowOff>95250</xdr:rowOff>
    </xdr:to>
    <xdr:graphicFrame macro="">
      <xdr:nvGraphicFramePr>
        <xdr:cNvPr id="6" name="Graf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3"/>
  <sheetViews>
    <sheetView tabSelected="1" workbookViewId="0">
      <selection activeCell="J21" sqref="J21"/>
    </sheetView>
  </sheetViews>
  <sheetFormatPr defaultRowHeight="14.25"/>
  <cols>
    <col min="1" max="5" width="10.625" customWidth="1"/>
    <col min="13" max="13" width="12" customWidth="1"/>
  </cols>
  <sheetData>
    <row r="3" spans="2:13">
      <c r="B3" t="s">
        <v>3</v>
      </c>
      <c r="C3" t="s">
        <v>4</v>
      </c>
      <c r="D3" t="s">
        <v>5</v>
      </c>
      <c r="E3" t="s">
        <v>6</v>
      </c>
      <c r="F3" t="s">
        <v>8</v>
      </c>
      <c r="G3" t="s">
        <v>1</v>
      </c>
      <c r="H3" t="s">
        <v>7</v>
      </c>
      <c r="I3" t="s">
        <v>2</v>
      </c>
      <c r="J3" t="s">
        <v>13</v>
      </c>
      <c r="K3" t="s">
        <v>14</v>
      </c>
      <c r="L3" t="s">
        <v>15</v>
      </c>
      <c r="M3" t="s">
        <v>0</v>
      </c>
    </row>
    <row r="4" spans="2:13">
      <c r="B4" s="1" t="s">
        <v>9</v>
      </c>
      <c r="C4">
        <v>1</v>
      </c>
      <c r="D4" s="3">
        <v>10000020</v>
      </c>
      <c r="E4">
        <v>212461</v>
      </c>
      <c r="F4" s="4">
        <f>E4/D4</f>
        <v>2.1246057507884983E-2</v>
      </c>
      <c r="G4">
        <v>7573410</v>
      </c>
      <c r="H4">
        <v>1596310</v>
      </c>
      <c r="I4" s="5">
        <f>1+H4/G4</f>
        <v>1.2107782359597592</v>
      </c>
      <c r="J4" s="2">
        <f>96*1</f>
        <v>96</v>
      </c>
      <c r="K4" s="2">
        <f>MAX(6,J4)</f>
        <v>96</v>
      </c>
      <c r="L4" s="2">
        <f>840/K4</f>
        <v>8.75</v>
      </c>
      <c r="M4" s="3">
        <f>G4*(1.11*+I4*F4*L4)</f>
        <v>1892193.1199573101</v>
      </c>
    </row>
    <row r="5" spans="2:13">
      <c r="B5" s="1" t="s">
        <v>9</v>
      </c>
      <c r="C5">
        <v>2</v>
      </c>
      <c r="D5" s="3">
        <v>10000020</v>
      </c>
      <c r="E5">
        <v>129763</v>
      </c>
      <c r="F5" s="4">
        <f t="shared" ref="F5:F23" si="0">E5/D5</f>
        <v>1.2976274047451905E-2</v>
      </c>
      <c r="G5">
        <v>7573410</v>
      </c>
      <c r="H5">
        <v>1596310</v>
      </c>
      <c r="I5" s="5">
        <f t="shared" ref="I5:I23" si="1">1+H5/G5</f>
        <v>1.2107782359597592</v>
      </c>
      <c r="J5" s="2">
        <f>96*1.36</f>
        <v>130.56</v>
      </c>
      <c r="K5" s="2">
        <f t="shared" ref="K5:K23" si="2">MAX(6,J5)</f>
        <v>130.56</v>
      </c>
      <c r="L5" s="2">
        <f t="shared" ref="L5:L23" si="3">840/K5</f>
        <v>6.4338235294117645</v>
      </c>
      <c r="M5" s="3">
        <f t="shared" ref="M5:M23" si="4">G5*(1.11*+I5*F5*L5)</f>
        <v>849763.76226633566</v>
      </c>
    </row>
    <row r="6" spans="2:13">
      <c r="B6" s="1" t="s">
        <v>9</v>
      </c>
      <c r="C6">
        <v>4</v>
      </c>
      <c r="D6" s="3">
        <v>10000020</v>
      </c>
      <c r="E6">
        <v>103964</v>
      </c>
      <c r="F6" s="4">
        <f t="shared" si="0"/>
        <v>1.0396379207241586E-2</v>
      </c>
      <c r="G6">
        <v>7573410</v>
      </c>
      <c r="H6">
        <v>1596310</v>
      </c>
      <c r="I6" s="5">
        <f t="shared" si="1"/>
        <v>1.2107782359597592</v>
      </c>
      <c r="J6" s="2">
        <f>96*1.44</f>
        <v>138.24</v>
      </c>
      <c r="K6" s="2">
        <f t="shared" si="2"/>
        <v>138.24</v>
      </c>
      <c r="L6" s="2">
        <f t="shared" si="3"/>
        <v>6.0763888888888884</v>
      </c>
      <c r="M6" s="3">
        <f t="shared" si="4"/>
        <v>642993.71258215816</v>
      </c>
    </row>
    <row r="7" spans="2:13">
      <c r="B7" s="1" t="s">
        <v>9</v>
      </c>
      <c r="C7">
        <v>8</v>
      </c>
      <c r="D7" s="3">
        <v>10000020</v>
      </c>
      <c r="E7">
        <v>95656</v>
      </c>
      <c r="F7" s="4">
        <f t="shared" si="0"/>
        <v>9.5655808688382624E-3</v>
      </c>
      <c r="G7">
        <v>7573410</v>
      </c>
      <c r="H7">
        <v>1596310</v>
      </c>
      <c r="I7" s="5">
        <f t="shared" si="1"/>
        <v>1.2107782359597592</v>
      </c>
      <c r="J7" s="2">
        <f>96*1.52</f>
        <v>145.92000000000002</v>
      </c>
      <c r="K7" s="2">
        <f t="shared" si="2"/>
        <v>145.92000000000002</v>
      </c>
      <c r="L7" s="2">
        <f t="shared" si="3"/>
        <v>5.7565789473684204</v>
      </c>
      <c r="M7" s="3">
        <f t="shared" si="4"/>
        <v>560473.21961329761</v>
      </c>
    </row>
    <row r="8" spans="2:13">
      <c r="B8" s="1" t="s">
        <v>9</v>
      </c>
      <c r="C8">
        <v>256</v>
      </c>
      <c r="D8" s="3">
        <v>10000020</v>
      </c>
      <c r="E8">
        <v>86955</v>
      </c>
      <c r="F8" s="4">
        <f t="shared" si="0"/>
        <v>8.6954826090347818E-3</v>
      </c>
      <c r="G8">
        <v>7573410</v>
      </c>
      <c r="H8">
        <v>1596310</v>
      </c>
      <c r="I8" s="5">
        <f t="shared" si="1"/>
        <v>1.2107782359597592</v>
      </c>
      <c r="J8" s="2"/>
      <c r="K8" s="2"/>
      <c r="L8" s="2"/>
      <c r="M8" s="3"/>
    </row>
    <row r="9" spans="2:13">
      <c r="B9" s="1" t="s">
        <v>10</v>
      </c>
      <c r="C9">
        <v>1</v>
      </c>
      <c r="D9" s="3">
        <v>10000020</v>
      </c>
      <c r="E9">
        <v>145633</v>
      </c>
      <c r="F9" s="4">
        <f t="shared" si="0"/>
        <v>1.4563270873458253E-2</v>
      </c>
      <c r="G9">
        <v>7573410</v>
      </c>
      <c r="H9">
        <v>1596310</v>
      </c>
      <c r="I9" s="5">
        <f t="shared" si="1"/>
        <v>1.2107782359597592</v>
      </c>
      <c r="J9" s="2">
        <f>112*1</f>
        <v>112</v>
      </c>
      <c r="K9" s="2">
        <f t="shared" si="2"/>
        <v>112</v>
      </c>
      <c r="L9" s="2">
        <f t="shared" si="3"/>
        <v>7.5</v>
      </c>
      <c r="M9" s="3">
        <f t="shared" si="4"/>
        <v>1111729.7923131154</v>
      </c>
    </row>
    <row r="10" spans="2:13">
      <c r="B10" s="1" t="s">
        <v>10</v>
      </c>
      <c r="C10">
        <v>2</v>
      </c>
      <c r="D10" s="3">
        <v>10000020</v>
      </c>
      <c r="E10">
        <v>62820</v>
      </c>
      <c r="F10" s="4">
        <f t="shared" si="0"/>
        <v>6.2819874360251276E-3</v>
      </c>
      <c r="G10">
        <v>7573410</v>
      </c>
      <c r="H10">
        <v>1596310</v>
      </c>
      <c r="I10" s="5">
        <f t="shared" si="1"/>
        <v>1.2107782359597592</v>
      </c>
      <c r="J10" s="2">
        <f>112*1.36</f>
        <v>152.32000000000002</v>
      </c>
      <c r="K10" s="2">
        <f t="shared" si="2"/>
        <v>152.32000000000002</v>
      </c>
      <c r="L10" s="2">
        <f t="shared" si="3"/>
        <v>5.5147058823529402</v>
      </c>
      <c r="M10" s="3">
        <f t="shared" si="4"/>
        <v>352613.12356639985</v>
      </c>
    </row>
    <row r="11" spans="2:13">
      <c r="B11" s="1" t="s">
        <v>10</v>
      </c>
      <c r="C11">
        <v>4</v>
      </c>
      <c r="D11" s="3">
        <v>10000020</v>
      </c>
      <c r="E11">
        <v>47567</v>
      </c>
      <c r="F11" s="4">
        <f t="shared" si="0"/>
        <v>4.7566904866190264E-3</v>
      </c>
      <c r="G11">
        <v>7573410</v>
      </c>
      <c r="H11">
        <v>1596310</v>
      </c>
      <c r="I11" s="5">
        <f t="shared" si="1"/>
        <v>1.2107782359597592</v>
      </c>
      <c r="J11" s="2">
        <f>112*1.44</f>
        <v>161.28</v>
      </c>
      <c r="K11" s="2">
        <f t="shared" si="2"/>
        <v>161.28</v>
      </c>
      <c r="L11" s="2">
        <f t="shared" si="3"/>
        <v>5.208333333333333</v>
      </c>
      <c r="M11" s="3">
        <f t="shared" si="4"/>
        <v>252163.78685805123</v>
      </c>
    </row>
    <row r="12" spans="2:13">
      <c r="B12" s="1" t="s">
        <v>10</v>
      </c>
      <c r="C12">
        <v>8</v>
      </c>
      <c r="D12" s="3">
        <v>10000020</v>
      </c>
      <c r="E12">
        <v>41942</v>
      </c>
      <c r="F12" s="4">
        <f t="shared" si="0"/>
        <v>4.1941916116167771E-3</v>
      </c>
      <c r="G12">
        <v>7573410</v>
      </c>
      <c r="H12">
        <v>1596310</v>
      </c>
      <c r="I12" s="5">
        <f t="shared" si="1"/>
        <v>1.2107782359597592</v>
      </c>
      <c r="J12" s="2">
        <f>112*1.52</f>
        <v>170.24</v>
      </c>
      <c r="K12" s="2">
        <f t="shared" si="2"/>
        <v>170.24</v>
      </c>
      <c r="L12" s="2">
        <f t="shared" si="3"/>
        <v>4.9342105263157894</v>
      </c>
      <c r="M12" s="3">
        <f t="shared" si="4"/>
        <v>210642.01284084274</v>
      </c>
    </row>
    <row r="13" spans="2:13">
      <c r="B13" s="1" t="s">
        <v>10</v>
      </c>
      <c r="C13">
        <v>256</v>
      </c>
      <c r="D13" s="3">
        <v>10000020</v>
      </c>
      <c r="E13">
        <v>37224</v>
      </c>
      <c r="F13" s="4">
        <f t="shared" si="0"/>
        <v>3.7223925552148894E-3</v>
      </c>
      <c r="G13">
        <v>7573410</v>
      </c>
      <c r="H13">
        <v>1596310</v>
      </c>
      <c r="I13" s="5">
        <f t="shared" si="1"/>
        <v>1.2107782359597592</v>
      </c>
      <c r="J13" s="2"/>
      <c r="K13" s="2"/>
      <c r="L13" s="2"/>
      <c r="M13" s="3"/>
    </row>
    <row r="14" spans="2:13">
      <c r="B14" s="1" t="s">
        <v>11</v>
      </c>
      <c r="C14">
        <v>1</v>
      </c>
      <c r="D14" s="3">
        <v>10000020</v>
      </c>
      <c r="E14">
        <v>70293</v>
      </c>
      <c r="F14" s="4">
        <f t="shared" si="0"/>
        <v>7.0292859414281175E-3</v>
      </c>
      <c r="G14">
        <v>7573410</v>
      </c>
      <c r="H14">
        <v>1596310</v>
      </c>
      <c r="I14" s="5">
        <f t="shared" si="1"/>
        <v>1.2107782359597592</v>
      </c>
      <c r="J14" s="2">
        <f>144*1</f>
        <v>144</v>
      </c>
      <c r="K14" s="2">
        <f t="shared" si="2"/>
        <v>144</v>
      </c>
      <c r="L14" s="2">
        <f t="shared" si="3"/>
        <v>5.833333333333333</v>
      </c>
      <c r="M14" s="3">
        <f t="shared" si="4"/>
        <v>417356.38064133876</v>
      </c>
    </row>
    <row r="15" spans="2:13">
      <c r="B15" s="1" t="s">
        <v>11</v>
      </c>
      <c r="C15">
        <v>2</v>
      </c>
      <c r="D15" s="3">
        <v>10000020</v>
      </c>
      <c r="E15">
        <v>39515</v>
      </c>
      <c r="F15" s="4">
        <f t="shared" si="0"/>
        <v>3.951492097015806E-3</v>
      </c>
      <c r="G15">
        <v>7573410</v>
      </c>
      <c r="H15">
        <v>1596310</v>
      </c>
      <c r="I15" s="5">
        <f t="shared" si="1"/>
        <v>1.2107782359597592</v>
      </c>
      <c r="J15" s="2">
        <f>144*1.36</f>
        <v>195.84</v>
      </c>
      <c r="K15" s="2">
        <f t="shared" si="2"/>
        <v>195.84</v>
      </c>
      <c r="L15" s="2">
        <f t="shared" si="3"/>
        <v>4.2892156862745097</v>
      </c>
      <c r="M15" s="3">
        <f t="shared" si="4"/>
        <v>172511.50207662821</v>
      </c>
    </row>
    <row r="16" spans="2:13">
      <c r="B16" s="1" t="s">
        <v>11</v>
      </c>
      <c r="C16">
        <v>4</v>
      </c>
      <c r="D16" s="3">
        <v>10000020</v>
      </c>
      <c r="E16">
        <v>27644</v>
      </c>
      <c r="F16" s="4">
        <f t="shared" si="0"/>
        <v>2.7643944712110575E-3</v>
      </c>
      <c r="G16">
        <v>7573410</v>
      </c>
      <c r="H16">
        <v>1596310</v>
      </c>
      <c r="I16" s="5">
        <f t="shared" si="1"/>
        <v>1.2107782359597592</v>
      </c>
      <c r="J16" s="2">
        <f>144*1.42</f>
        <v>204.48</v>
      </c>
      <c r="K16" s="2">
        <f t="shared" si="2"/>
        <v>204.48</v>
      </c>
      <c r="L16" s="2">
        <f t="shared" si="3"/>
        <v>4.107981220657277</v>
      </c>
      <c r="M16" s="3">
        <f t="shared" si="4"/>
        <v>115586.60787100962</v>
      </c>
    </row>
    <row r="17" spans="2:13">
      <c r="B17" s="1" t="s">
        <v>11</v>
      </c>
      <c r="C17">
        <v>8</v>
      </c>
      <c r="D17" s="3">
        <v>10000020</v>
      </c>
      <c r="E17">
        <v>26660</v>
      </c>
      <c r="F17" s="4">
        <f t="shared" si="0"/>
        <v>2.6659946680106638E-3</v>
      </c>
      <c r="G17">
        <v>7573410</v>
      </c>
      <c r="H17">
        <v>1596310</v>
      </c>
      <c r="I17" s="5">
        <f t="shared" si="1"/>
        <v>1.2107782359597592</v>
      </c>
      <c r="J17" s="2">
        <f>144*1.52</f>
        <v>218.88</v>
      </c>
      <c r="K17" s="2">
        <f t="shared" si="2"/>
        <v>218.88</v>
      </c>
      <c r="L17" s="2">
        <f t="shared" si="3"/>
        <v>3.8377192982456143</v>
      </c>
      <c r="M17" s="3">
        <f t="shared" si="4"/>
        <v>104138.55227684282</v>
      </c>
    </row>
    <row r="18" spans="2:13">
      <c r="B18" s="1" t="s">
        <v>11</v>
      </c>
      <c r="C18">
        <v>256</v>
      </c>
      <c r="D18" s="3">
        <v>10000020</v>
      </c>
      <c r="E18">
        <v>25075</v>
      </c>
      <c r="F18" s="4">
        <f t="shared" si="0"/>
        <v>2.50749498501003E-3</v>
      </c>
      <c r="G18">
        <v>7573410</v>
      </c>
      <c r="H18">
        <v>1596310</v>
      </c>
      <c r="I18" s="5">
        <f t="shared" si="1"/>
        <v>1.2107782359597592</v>
      </c>
      <c r="J18" s="2"/>
      <c r="K18" s="2"/>
      <c r="L18" s="2"/>
      <c r="M18" s="3"/>
    </row>
    <row r="19" spans="2:13">
      <c r="B19" s="1" t="s">
        <v>12</v>
      </c>
      <c r="C19">
        <v>1</v>
      </c>
      <c r="D19" s="3">
        <v>10000020</v>
      </c>
      <c r="E19">
        <v>41247</v>
      </c>
      <c r="F19" s="4">
        <f t="shared" si="0"/>
        <v>4.1246917506164984E-3</v>
      </c>
      <c r="G19">
        <v>7573410</v>
      </c>
      <c r="H19">
        <v>1596310</v>
      </c>
      <c r="I19" s="5">
        <f t="shared" si="1"/>
        <v>1.2107782359597592</v>
      </c>
      <c r="J19" s="2">
        <f>208*1</f>
        <v>208</v>
      </c>
      <c r="K19" s="2">
        <f t="shared" si="2"/>
        <v>208</v>
      </c>
      <c r="L19" s="2">
        <f t="shared" si="3"/>
        <v>4.0384615384615383</v>
      </c>
      <c r="M19" s="3">
        <f>G19*(1.11*+I19*F19*L19)</f>
        <v>169545.59179305486</v>
      </c>
    </row>
    <row r="20" spans="2:13">
      <c r="B20" s="1" t="s">
        <v>12</v>
      </c>
      <c r="C20">
        <v>2</v>
      </c>
      <c r="D20" s="3">
        <v>10000020</v>
      </c>
      <c r="E20">
        <v>18833</v>
      </c>
      <c r="F20" s="4">
        <f t="shared" si="0"/>
        <v>1.8832962334075331E-3</v>
      </c>
      <c r="G20">
        <v>7573410</v>
      </c>
      <c r="H20">
        <v>1596310</v>
      </c>
      <c r="I20" s="5">
        <f t="shared" si="1"/>
        <v>1.2107782359597592</v>
      </c>
      <c r="J20" s="2">
        <f>208*1.36</f>
        <v>282.88</v>
      </c>
      <c r="K20" s="2">
        <f t="shared" si="2"/>
        <v>282.88</v>
      </c>
      <c r="L20" s="2">
        <f t="shared" si="3"/>
        <v>2.9694570135746607</v>
      </c>
      <c r="M20" s="3">
        <f t="shared" si="4"/>
        <v>56921.290001814792</v>
      </c>
    </row>
    <row r="21" spans="2:13">
      <c r="B21" s="1" t="s">
        <v>12</v>
      </c>
      <c r="C21">
        <v>4</v>
      </c>
      <c r="D21" s="3">
        <v>10000020</v>
      </c>
      <c r="E21">
        <v>15983</v>
      </c>
      <c r="F21" s="4">
        <f t="shared" si="0"/>
        <v>1.5982968034063932E-3</v>
      </c>
      <c r="G21">
        <v>7573410</v>
      </c>
      <c r="H21">
        <v>1596310</v>
      </c>
      <c r="I21" s="5">
        <f t="shared" si="1"/>
        <v>1.2107782359597592</v>
      </c>
      <c r="J21" s="2">
        <f>208*1.44</f>
        <v>299.52</v>
      </c>
      <c r="K21" s="2">
        <f t="shared" si="2"/>
        <v>299.52</v>
      </c>
      <c r="L21" s="2">
        <f t="shared" si="3"/>
        <v>2.8044871794871797</v>
      </c>
      <c r="M21" s="3">
        <f t="shared" si="4"/>
        <v>45623.641208054127</v>
      </c>
    </row>
    <row r="22" spans="2:13">
      <c r="B22" s="1" t="s">
        <v>12</v>
      </c>
      <c r="C22">
        <v>8</v>
      </c>
      <c r="D22" s="3">
        <v>10000020</v>
      </c>
      <c r="E22">
        <v>17194</v>
      </c>
      <c r="F22" s="4">
        <f t="shared" si="0"/>
        <v>1.7193965612068776E-3</v>
      </c>
      <c r="G22">
        <v>7573410</v>
      </c>
      <c r="H22">
        <v>1596310</v>
      </c>
      <c r="I22" s="5">
        <f t="shared" si="1"/>
        <v>1.2107782359597592</v>
      </c>
      <c r="J22" s="2">
        <f>208*1.52</f>
        <v>316.16000000000003</v>
      </c>
      <c r="K22" s="2">
        <f t="shared" si="2"/>
        <v>316.16000000000003</v>
      </c>
      <c r="L22" s="2">
        <f t="shared" si="3"/>
        <v>2.6568825910931171</v>
      </c>
      <c r="M22" s="3">
        <f>G22*(1.11*+I22*F22*L22)</f>
        <v>46497.271656276527</v>
      </c>
    </row>
    <row r="23" spans="2:13">
      <c r="B23" s="1" t="s">
        <v>12</v>
      </c>
      <c r="C23">
        <v>256</v>
      </c>
      <c r="D23" s="3">
        <v>10000020</v>
      </c>
      <c r="E23">
        <v>19689</v>
      </c>
      <c r="F23" s="4">
        <f t="shared" si="0"/>
        <v>1.9688960622078755E-3</v>
      </c>
      <c r="G23">
        <v>7573410</v>
      </c>
      <c r="H23">
        <v>1596310</v>
      </c>
      <c r="I23" s="5">
        <f t="shared" si="1"/>
        <v>1.2107782359597592</v>
      </c>
    </row>
  </sheetData>
  <pageMargins left="0" right="0" top="0.39370078740157477" bottom="0.39370078740157477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Holoubek</cp:lastModifiedBy>
  <cp:revision>2</cp:revision>
  <dcterms:created xsi:type="dcterms:W3CDTF">2015-12-02T17:12:47Z</dcterms:created>
  <dcterms:modified xsi:type="dcterms:W3CDTF">2015-12-02T19:06:57Z</dcterms:modified>
</cp:coreProperties>
</file>