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rmenl\Dropbox\Work\NB COMO-MH\"/>
    </mc:Choice>
  </mc:AlternateContent>
  <bookViews>
    <workbookView xWindow="0" yWindow="0" windowWidth="26415" windowHeight="9930" firstSheet="1" activeTab="2"/>
  </bookViews>
  <sheets>
    <sheet name="Dx" sheetId="15" state="hidden" r:id="rId1"/>
    <sheet name="Table 1 " sheetId="8" r:id="rId2"/>
    <sheet name="Table 2a MDE" sheetId="3" r:id="rId3"/>
    <sheet name="Table 2b Bipolar" sheetId="6" r:id="rId4"/>
    <sheet name="Table 2c Dysthymia" sheetId="9" r:id="rId5"/>
    <sheet name="Table 2d PDS" sheetId="14" r:id="rId6"/>
    <sheet name="Table 2e GAD" sheetId="11" r:id="rId7"/>
    <sheet name="Table 2f SO" sheetId="12" r:id="rId8"/>
    <sheet name="Table 2g SP" sheetId="13" r:id="rId9"/>
    <sheet name="Table 2h AGO" sheetId="16" r:id="rId10"/>
    <sheet name="Table 2i PTSD" sheetId="17" r:id="rId11"/>
    <sheet name="Table 2j OCD" sheetId="18" r:id="rId12"/>
    <sheet name="Table 2k ASA" sheetId="19" r:id="rId13"/>
    <sheet name="Table 2l SAD" sheetId="20" r:id="rId14"/>
    <sheet name="Table 2m ANO" sheetId="21" r:id="rId15"/>
    <sheet name="Table 2n BUL" sheetId="22" r:id="rId16"/>
    <sheet name="Table 2o BINGE" sheetId="23" r:id="rId17"/>
    <sheet name="Table 2p IED" sheetId="24" r:id="rId18"/>
    <sheet name="Table 2q ADHD" sheetId="25" r:id="rId19"/>
    <sheet name="Table 2r CD" sheetId="26" r:id="rId20"/>
    <sheet name="Table 2s ODD" sheetId="27" r:id="rId21"/>
    <sheet name="Table 2t TBD" sheetId="28" r:id="rId22"/>
    <sheet name="Table 2u ALA" sheetId="29" r:id="rId23"/>
    <sheet name="Table 2v ALD" sheetId="30" r:id="rId24"/>
    <sheet name="Table 2w DRA" sheetId="31" r:id="rId25"/>
    <sheet name="Table 2x DRD" sheetId="32" r:id="rId26"/>
  </sheets>
  <definedNames>
    <definedName name="_AMO_UniqueIdentifier" hidden="1">"'f73db756-bf57-4bdd-83df-cdd0764b3303'"</definedName>
    <definedName name="OLE_LINK12" localSheetId="1">'Table 1 '!$B$46</definedName>
    <definedName name="_xlnm.Print_Area" localSheetId="1">'Table 1 '!$B$1:$J$48</definedName>
    <definedName name="_xlnm.Print_Area" localSheetId="2">'Table 2a MDE'!$B$2:$L$36</definedName>
    <definedName name="_xlnm.Print_Area" localSheetId="3">'Table 2b Bipolar'!$B$2:$L$35</definedName>
    <definedName name="_xlnm.Print_Area" localSheetId="4">'Table 2c Dysthymia'!$B$2:$L$35</definedName>
    <definedName name="_xlnm.Print_Area" localSheetId="5">'Table 2d PDS'!$B$2:$L$35</definedName>
    <definedName name="_xlnm.Print_Area" localSheetId="6">'Table 2e GAD'!$B$2:$L$35</definedName>
    <definedName name="_xlnm.Print_Area" localSheetId="7">'Table 2f SO'!$B$2:$L$35</definedName>
    <definedName name="_xlnm.Print_Area" localSheetId="8">'Table 2g SP'!$B$2:$L$36</definedName>
    <definedName name="_xlnm.Print_Area" localSheetId="9">'Table 2h AGO'!$B$2:$L$35</definedName>
    <definedName name="_xlnm.Print_Area" localSheetId="10">'Table 2i PTSD'!$B$2:$L$35</definedName>
    <definedName name="_xlnm.Print_Area" localSheetId="11">'Table 2j OCD'!$B$2:$L$35</definedName>
    <definedName name="_xlnm.Print_Area" localSheetId="12">'Table 2k ASA'!$B$2:$L$35</definedName>
    <definedName name="_xlnm.Print_Area" localSheetId="13">'Table 2l SAD'!$B$2:$L$35</definedName>
    <definedName name="_xlnm.Print_Area" localSheetId="14">'Table 2m ANO'!$B$2:$L$35</definedName>
    <definedName name="_xlnm.Print_Area" localSheetId="15">'Table 2n BUL'!$B$2:$L$35</definedName>
    <definedName name="_xlnm.Print_Area" localSheetId="16">'Table 2o BINGE'!$B$2:$L$35</definedName>
    <definedName name="_xlnm.Print_Area" localSheetId="17">'Table 2p IED'!$B$2:$L$35</definedName>
    <definedName name="_xlnm.Print_Area" localSheetId="18">'Table 2q ADHD'!$B$2:$L$35</definedName>
    <definedName name="_xlnm.Print_Area" localSheetId="19">'Table 2r CD'!$B$2:$L$35</definedName>
    <definedName name="_xlnm.Print_Area" localSheetId="20">'Table 2s ODD'!$B$2:$L$35</definedName>
    <definedName name="_xlnm.Print_Area" localSheetId="21">'Table 2t TBD'!$B$2:$L$36</definedName>
    <definedName name="_xlnm.Print_Area" localSheetId="22">'Table 2u ALA'!$B$2:$L$36</definedName>
    <definedName name="_xlnm.Print_Area" localSheetId="23">'Table 2v ALD'!$B$2:$L$35</definedName>
    <definedName name="_xlnm.Print_Area" localSheetId="24">'Table 2w DRA'!$B$2:$L$35</definedName>
    <definedName name="_xlnm.Print_Area" localSheetId="25">'Table 2x DRD'!$B$2:$L$35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32" l="1"/>
  <c r="H7" i="32" s="1"/>
  <c r="G8" i="32"/>
  <c r="H8" i="32"/>
  <c r="G11" i="32"/>
  <c r="H11" i="32" s="1"/>
  <c r="G12" i="32"/>
  <c r="H12" i="32"/>
  <c r="G13" i="32"/>
  <c r="H13" i="32" s="1"/>
  <c r="H14" i="32"/>
  <c r="G15" i="32"/>
  <c r="H15" i="32" s="1"/>
  <c r="G16" i="32"/>
  <c r="H16" i="32"/>
  <c r="G17" i="32"/>
  <c r="H17" i="32" s="1"/>
  <c r="G18" i="32"/>
  <c r="H18" i="32" s="1"/>
  <c r="H19" i="32"/>
  <c r="H22" i="32"/>
  <c r="G23" i="32"/>
  <c r="H23" i="32" s="1"/>
  <c r="G24" i="32"/>
  <c r="H24" i="32" s="1"/>
  <c r="G25" i="32"/>
  <c r="H25" i="32" s="1"/>
  <c r="G26" i="32"/>
  <c r="H26" i="32" s="1"/>
  <c r="H27" i="32"/>
  <c r="G28" i="32"/>
  <c r="H28" i="32" s="1"/>
  <c r="G31" i="32"/>
  <c r="H31" i="32" s="1"/>
  <c r="G32" i="32"/>
  <c r="H32" i="32" s="1"/>
  <c r="G33" i="32"/>
  <c r="H33" i="32" s="1"/>
  <c r="G34" i="32"/>
  <c r="H34" i="32" s="1"/>
  <c r="G6" i="32"/>
  <c r="H6" i="32" s="1"/>
  <c r="G7" i="31"/>
  <c r="H7" i="31" s="1"/>
  <c r="G8" i="31"/>
  <c r="H8" i="31"/>
  <c r="G11" i="31"/>
  <c r="H11" i="31" s="1"/>
  <c r="G12" i="31"/>
  <c r="H12" i="31"/>
  <c r="G13" i="31"/>
  <c r="H13" i="31"/>
  <c r="H14" i="31"/>
  <c r="G15" i="31"/>
  <c r="H15" i="31" s="1"/>
  <c r="G16" i="31"/>
  <c r="H16" i="31"/>
  <c r="G17" i="31"/>
  <c r="H17" i="31"/>
  <c r="G18" i="31"/>
  <c r="H18" i="31" s="1"/>
  <c r="G19" i="31"/>
  <c r="H19" i="31" s="1"/>
  <c r="G22" i="31"/>
  <c r="H22" i="31" s="1"/>
  <c r="G23" i="31"/>
  <c r="H23" i="31" s="1"/>
  <c r="G24" i="31"/>
  <c r="H24" i="31" s="1"/>
  <c r="G25" i="31"/>
  <c r="H25" i="31"/>
  <c r="H26" i="31"/>
  <c r="G27" i="31"/>
  <c r="H27" i="31" s="1"/>
  <c r="H28" i="31"/>
  <c r="G31" i="31"/>
  <c r="H31" i="31" s="1"/>
  <c r="G32" i="31"/>
  <c r="H32" i="31" s="1"/>
  <c r="G33" i="31"/>
  <c r="H33" i="31"/>
  <c r="G34" i="31"/>
  <c r="H34" i="31" s="1"/>
  <c r="H6" i="31"/>
  <c r="G6" i="31"/>
  <c r="G7" i="30"/>
  <c r="H7" i="30" s="1"/>
  <c r="G8" i="30"/>
  <c r="H8" i="30" s="1"/>
  <c r="G11" i="30"/>
  <c r="H11" i="30" s="1"/>
  <c r="G12" i="30"/>
  <c r="H12" i="30" s="1"/>
  <c r="G13" i="30"/>
  <c r="H13" i="30" s="1"/>
  <c r="H14" i="30"/>
  <c r="G15" i="30"/>
  <c r="H15" i="30" s="1"/>
  <c r="G16" i="30"/>
  <c r="H16" i="30" s="1"/>
  <c r="G17" i="30"/>
  <c r="H17" i="30" s="1"/>
  <c r="G18" i="30"/>
  <c r="H18" i="30"/>
  <c r="H19" i="30"/>
  <c r="G22" i="30"/>
  <c r="H22" i="30"/>
  <c r="G23" i="30"/>
  <c r="H23" i="30" s="1"/>
  <c r="G24" i="30"/>
  <c r="H24" i="30" s="1"/>
  <c r="G25" i="30"/>
  <c r="H25" i="30" s="1"/>
  <c r="G26" i="30"/>
  <c r="H26" i="30"/>
  <c r="H27" i="30"/>
  <c r="H28" i="30"/>
  <c r="G31" i="30"/>
  <c r="H31" i="30" s="1"/>
  <c r="G32" i="30"/>
  <c r="H32" i="30" s="1"/>
  <c r="G33" i="30"/>
  <c r="H33" i="30" s="1"/>
  <c r="G34" i="30"/>
  <c r="H34" i="30"/>
  <c r="G6" i="30"/>
  <c r="H6" i="30" s="1"/>
  <c r="G7" i="29"/>
  <c r="H7" i="29"/>
  <c r="G8" i="29"/>
  <c r="H8" i="29" s="1"/>
  <c r="G11" i="29"/>
  <c r="H11" i="29"/>
  <c r="G12" i="29"/>
  <c r="H12" i="29" s="1"/>
  <c r="G13" i="29"/>
  <c r="H13" i="29" s="1"/>
  <c r="G14" i="29"/>
  <c r="H14" i="29" s="1"/>
  <c r="G15" i="29"/>
  <c r="H15" i="29"/>
  <c r="G16" i="29"/>
  <c r="H16" i="29" s="1"/>
  <c r="G17" i="29"/>
  <c r="H17" i="29" s="1"/>
  <c r="G18" i="29"/>
  <c r="H18" i="29" s="1"/>
  <c r="H19" i="29"/>
  <c r="G22" i="29"/>
  <c r="H22" i="29" s="1"/>
  <c r="G23" i="29"/>
  <c r="H23" i="29"/>
  <c r="G24" i="29"/>
  <c r="H24" i="29" s="1"/>
  <c r="G25" i="29"/>
  <c r="H25" i="29" s="1"/>
  <c r="H26" i="29"/>
  <c r="G27" i="29"/>
  <c r="H27" i="29"/>
  <c r="G28" i="29"/>
  <c r="H28" i="29" s="1"/>
  <c r="G31" i="29"/>
  <c r="H31" i="29"/>
  <c r="G32" i="29"/>
  <c r="H32" i="29" s="1"/>
  <c r="G33" i="29"/>
  <c r="H33" i="29" s="1"/>
  <c r="G34" i="29"/>
  <c r="H34" i="29" s="1"/>
  <c r="G6" i="29"/>
  <c r="H6" i="29" s="1"/>
  <c r="G7" i="28"/>
  <c r="H7" i="28"/>
  <c r="G8" i="28"/>
  <c r="H8" i="28"/>
  <c r="G11" i="28"/>
  <c r="H11" i="28"/>
  <c r="G12" i="28"/>
  <c r="H12" i="28"/>
  <c r="G13" i="28"/>
  <c r="H13" i="28"/>
  <c r="G14" i="28"/>
  <c r="H14" i="28"/>
  <c r="G15" i="28"/>
  <c r="H15" i="28"/>
  <c r="G16" i="28"/>
  <c r="H16" i="28"/>
  <c r="G17" i="28"/>
  <c r="H17" i="28"/>
  <c r="G18" i="28"/>
  <c r="H18" i="28"/>
  <c r="H19" i="28"/>
  <c r="H22" i="28"/>
  <c r="G23" i="28"/>
  <c r="H23" i="28"/>
  <c r="G24" i="28"/>
  <c r="H24" i="28"/>
  <c r="G25" i="28"/>
  <c r="H25" i="28"/>
  <c r="H26" i="28"/>
  <c r="H27" i="28"/>
  <c r="H28" i="28"/>
  <c r="G31" i="28"/>
  <c r="H31" i="28"/>
  <c r="G32" i="28"/>
  <c r="H32" i="28"/>
  <c r="G33" i="28"/>
  <c r="H33" i="28"/>
  <c r="G34" i="28"/>
  <c r="H34" i="28"/>
  <c r="G6" i="28"/>
  <c r="H6" i="28" s="1"/>
  <c r="G7" i="27"/>
  <c r="H7" i="27" s="1"/>
  <c r="G8" i="27"/>
  <c r="H8" i="27" s="1"/>
  <c r="G11" i="27"/>
  <c r="H11" i="27" s="1"/>
  <c r="G12" i="27"/>
  <c r="H12" i="27" s="1"/>
  <c r="G13" i="27"/>
  <c r="H13" i="27"/>
  <c r="G14" i="27"/>
  <c r="H14" i="27" s="1"/>
  <c r="G15" i="27"/>
  <c r="H15" i="27" s="1"/>
  <c r="G16" i="27"/>
  <c r="H16" i="27" s="1"/>
  <c r="G17" i="27"/>
  <c r="H17" i="27"/>
  <c r="G18" i="27"/>
  <c r="H18" i="27" s="1"/>
  <c r="G19" i="27"/>
  <c r="H19" i="27" s="1"/>
  <c r="H22" i="27"/>
  <c r="G23" i="27"/>
  <c r="H23" i="27" s="1"/>
  <c r="G24" i="27"/>
  <c r="H24" i="27" s="1"/>
  <c r="G25" i="27"/>
  <c r="H25" i="27"/>
  <c r="G26" i="27"/>
  <c r="H26" i="27" s="1"/>
  <c r="G27" i="27"/>
  <c r="H27" i="27" s="1"/>
  <c r="G30" i="27"/>
  <c r="H30" i="27" s="1"/>
  <c r="G31" i="27"/>
  <c r="H31" i="27" s="1"/>
  <c r="G32" i="27"/>
  <c r="H32" i="27" s="1"/>
  <c r="G33" i="27"/>
  <c r="H33" i="27"/>
  <c r="G34" i="27"/>
  <c r="H34" i="27" s="1"/>
  <c r="G6" i="27"/>
  <c r="H6" i="27" s="1"/>
  <c r="G7" i="26"/>
  <c r="H7" i="26"/>
  <c r="G8" i="26"/>
  <c r="H8" i="26" s="1"/>
  <c r="G11" i="26"/>
  <c r="H11" i="26"/>
  <c r="G12" i="26"/>
  <c r="H12" i="26" s="1"/>
  <c r="G13" i="26"/>
  <c r="H13" i="26"/>
  <c r="G14" i="26"/>
  <c r="H14" i="26" s="1"/>
  <c r="G15" i="26"/>
  <c r="H15" i="26"/>
  <c r="G16" i="26"/>
  <c r="H16" i="26" s="1"/>
  <c r="G17" i="26"/>
  <c r="H17" i="26"/>
  <c r="G18" i="26"/>
  <c r="H18" i="26" s="1"/>
  <c r="G19" i="26"/>
  <c r="H19" i="26"/>
  <c r="G22" i="26"/>
  <c r="H22" i="26" s="1"/>
  <c r="G23" i="26"/>
  <c r="H23" i="26"/>
  <c r="G24" i="26"/>
  <c r="H24" i="26" s="1"/>
  <c r="G25" i="26"/>
  <c r="H25" i="26"/>
  <c r="G26" i="26"/>
  <c r="H26" i="26" s="1"/>
  <c r="G27" i="26"/>
  <c r="H27" i="26"/>
  <c r="G30" i="26"/>
  <c r="H30" i="26" s="1"/>
  <c r="G31" i="26"/>
  <c r="H31" i="26"/>
  <c r="G32" i="26"/>
  <c r="H32" i="26" s="1"/>
  <c r="G33" i="26"/>
  <c r="H33" i="26"/>
  <c r="G34" i="26"/>
  <c r="H34" i="26" s="1"/>
  <c r="G6" i="26"/>
  <c r="H6" i="26" s="1"/>
  <c r="G7" i="25"/>
  <c r="H7" i="25" s="1"/>
  <c r="G8" i="25"/>
  <c r="H8" i="25"/>
  <c r="G11" i="25"/>
  <c r="H11" i="25" s="1"/>
  <c r="G12" i="25"/>
  <c r="H12" i="25"/>
  <c r="G13" i="25"/>
  <c r="H13" i="25"/>
  <c r="G14" i="25"/>
  <c r="H14" i="25" s="1"/>
  <c r="G15" i="25"/>
  <c r="H15" i="25" s="1"/>
  <c r="G16" i="25"/>
  <c r="H16" i="25"/>
  <c r="G17" i="25"/>
  <c r="H17" i="25"/>
  <c r="G18" i="25"/>
  <c r="H18" i="25" s="1"/>
  <c r="G19" i="25"/>
  <c r="H19" i="25" s="1"/>
  <c r="H22" i="25"/>
  <c r="G23" i="25"/>
  <c r="H23" i="25" s="1"/>
  <c r="H24" i="25"/>
  <c r="G25" i="25"/>
  <c r="H25" i="25"/>
  <c r="G26" i="25"/>
  <c r="H26" i="25" s="1"/>
  <c r="G27" i="25"/>
  <c r="H27" i="25" s="1"/>
  <c r="G30" i="25"/>
  <c r="H30" i="25" s="1"/>
  <c r="G31" i="25"/>
  <c r="H31" i="25" s="1"/>
  <c r="G32" i="25"/>
  <c r="H32" i="25" s="1"/>
  <c r="G33" i="25"/>
  <c r="H33" i="25"/>
  <c r="G34" i="25"/>
  <c r="H34" i="25" s="1"/>
  <c r="G6" i="25"/>
  <c r="H6" i="25" s="1"/>
  <c r="G7" i="24"/>
  <c r="H7" i="24"/>
  <c r="G8" i="24"/>
  <c r="H8" i="24"/>
  <c r="G11" i="24"/>
  <c r="H11" i="24"/>
  <c r="G12" i="24"/>
  <c r="H12" i="24"/>
  <c r="G13" i="24"/>
  <c r="H13" i="24"/>
  <c r="G14" i="24"/>
  <c r="H14" i="24" s="1"/>
  <c r="G15" i="24"/>
  <c r="H15" i="24"/>
  <c r="G16" i="24"/>
  <c r="H16" i="24"/>
  <c r="G17" i="24"/>
  <c r="H17" i="24"/>
  <c r="G18" i="24"/>
  <c r="H18" i="24" s="1"/>
  <c r="G19" i="24"/>
  <c r="H19" i="24"/>
  <c r="G22" i="24"/>
  <c r="H22" i="24" s="1"/>
  <c r="G23" i="24"/>
  <c r="H23" i="24"/>
  <c r="G24" i="24"/>
  <c r="H24" i="24"/>
  <c r="G25" i="24"/>
  <c r="H25" i="24"/>
  <c r="G26" i="24"/>
  <c r="H26" i="24" s="1"/>
  <c r="G27" i="24"/>
  <c r="H27" i="24"/>
  <c r="G30" i="24"/>
  <c r="H30" i="24" s="1"/>
  <c r="G31" i="24"/>
  <c r="H31" i="24"/>
  <c r="G32" i="24"/>
  <c r="H32" i="24" s="1"/>
  <c r="G33" i="24"/>
  <c r="H33" i="24"/>
  <c r="G34" i="24"/>
  <c r="H34" i="24" s="1"/>
  <c r="G6" i="24"/>
  <c r="H6" i="24" s="1"/>
  <c r="G7" i="23"/>
  <c r="H7" i="23" s="1"/>
  <c r="G8" i="23"/>
  <c r="H8" i="23" s="1"/>
  <c r="G11" i="23"/>
  <c r="H11" i="23" s="1"/>
  <c r="G12" i="23"/>
  <c r="H12" i="23" s="1"/>
  <c r="G13" i="23"/>
  <c r="H13" i="23" s="1"/>
  <c r="H14" i="23"/>
  <c r="G15" i="23"/>
  <c r="H15" i="23" s="1"/>
  <c r="G16" i="23"/>
  <c r="H16" i="23" s="1"/>
  <c r="G17" i="23"/>
  <c r="H17" i="23" s="1"/>
  <c r="G18" i="23"/>
  <c r="H18" i="23"/>
  <c r="H19" i="23"/>
  <c r="G22" i="23"/>
  <c r="H22" i="23"/>
  <c r="G23" i="23"/>
  <c r="H23" i="23" s="1"/>
  <c r="G24" i="23"/>
  <c r="H24" i="23" s="1"/>
  <c r="H25" i="23"/>
  <c r="H26" i="23"/>
  <c r="H27" i="23"/>
  <c r="G30" i="23"/>
  <c r="H30" i="23"/>
  <c r="G31" i="23"/>
  <c r="H31" i="23" s="1"/>
  <c r="G32" i="23"/>
  <c r="H32" i="23" s="1"/>
  <c r="G33" i="23"/>
  <c r="H33" i="23" s="1"/>
  <c r="G34" i="23"/>
  <c r="H34" i="23"/>
  <c r="G6" i="23"/>
  <c r="H6" i="23" s="1"/>
  <c r="G7" i="22"/>
  <c r="H7" i="22" s="1"/>
  <c r="G8" i="22"/>
  <c r="H8" i="22"/>
  <c r="G11" i="22"/>
  <c r="H11" i="22" s="1"/>
  <c r="G12" i="22"/>
  <c r="H12" i="22"/>
  <c r="G13" i="22"/>
  <c r="H13" i="22" s="1"/>
  <c r="H14" i="22"/>
  <c r="G15" i="22"/>
  <c r="H15" i="22" s="1"/>
  <c r="G16" i="22"/>
  <c r="H16" i="22"/>
  <c r="G17" i="22"/>
  <c r="H17" i="22" s="1"/>
  <c r="G18" i="22"/>
  <c r="H18" i="22" s="1"/>
  <c r="H19" i="22"/>
  <c r="G22" i="22"/>
  <c r="H22" i="22" s="1"/>
  <c r="G23" i="22"/>
  <c r="H23" i="22" s="1"/>
  <c r="G24" i="22"/>
  <c r="H24" i="22" s="1"/>
  <c r="G25" i="22"/>
  <c r="H25" i="22" s="1"/>
  <c r="H26" i="22"/>
  <c r="G27" i="22"/>
  <c r="H27" i="22" s="1"/>
  <c r="G30" i="22"/>
  <c r="H30" i="22" s="1"/>
  <c r="G31" i="22"/>
  <c r="H31" i="22" s="1"/>
  <c r="G32" i="22"/>
  <c r="H32" i="22" s="1"/>
  <c r="G33" i="22"/>
  <c r="H33" i="22" s="1"/>
  <c r="G34" i="22"/>
  <c r="H34" i="22" s="1"/>
  <c r="H6" i="22"/>
  <c r="G6" i="22"/>
  <c r="G7" i="21"/>
  <c r="H7" i="21" s="1"/>
  <c r="G8" i="21"/>
  <c r="H8" i="21"/>
  <c r="G11" i="21"/>
  <c r="H11" i="21" s="1"/>
  <c r="G12" i="21"/>
  <c r="H12" i="21"/>
  <c r="H13" i="21"/>
  <c r="G14" i="21"/>
  <c r="H14" i="21"/>
  <c r="G15" i="21"/>
  <c r="H15" i="21" s="1"/>
  <c r="H16" i="21"/>
  <c r="H17" i="21"/>
  <c r="G18" i="21"/>
  <c r="H18" i="21"/>
  <c r="H19" i="21"/>
  <c r="G22" i="21"/>
  <c r="H22" i="21"/>
  <c r="G23" i="21"/>
  <c r="H23" i="21" s="1"/>
  <c r="G24" i="21"/>
  <c r="H24" i="21"/>
  <c r="H25" i="21"/>
  <c r="H26" i="21"/>
  <c r="H27" i="21"/>
  <c r="G30" i="21"/>
  <c r="H30" i="21"/>
  <c r="G31" i="21"/>
  <c r="H31" i="21" s="1"/>
  <c r="G32" i="21"/>
  <c r="H32" i="21"/>
  <c r="G33" i="21"/>
  <c r="H33" i="21"/>
  <c r="G34" i="21"/>
  <c r="H34" i="21"/>
  <c r="G6" i="21"/>
  <c r="H6" i="21" s="1"/>
  <c r="G7" i="20"/>
  <c r="H7" i="20"/>
  <c r="G8" i="20"/>
  <c r="H8" i="20" s="1"/>
  <c r="G11" i="20"/>
  <c r="H11" i="20"/>
  <c r="G12" i="20"/>
  <c r="H12" i="20" s="1"/>
  <c r="G13" i="20"/>
  <c r="H13" i="20"/>
  <c r="G14" i="20"/>
  <c r="H14" i="20" s="1"/>
  <c r="G15" i="20"/>
  <c r="H15" i="20"/>
  <c r="G16" i="20"/>
  <c r="H16" i="20" s="1"/>
  <c r="G17" i="20"/>
  <c r="H17" i="20"/>
  <c r="G18" i="20"/>
  <c r="H18" i="20" s="1"/>
  <c r="G22" i="20"/>
  <c r="H22" i="20" s="1"/>
  <c r="G23" i="20"/>
  <c r="H23" i="20"/>
  <c r="G24" i="20"/>
  <c r="H24" i="20" s="1"/>
  <c r="G25" i="20"/>
  <c r="H25" i="20"/>
  <c r="G26" i="20"/>
  <c r="H26" i="20" s="1"/>
  <c r="G27" i="20"/>
  <c r="H27" i="20"/>
  <c r="G30" i="20"/>
  <c r="H30" i="20" s="1"/>
  <c r="G31" i="20"/>
  <c r="H31" i="20"/>
  <c r="G32" i="20"/>
  <c r="H32" i="20" s="1"/>
  <c r="G33" i="20"/>
  <c r="H33" i="20"/>
  <c r="G34" i="20"/>
  <c r="H34" i="20" s="1"/>
  <c r="G6" i="20"/>
  <c r="H6" i="20" s="1"/>
  <c r="G7" i="19"/>
  <c r="H7" i="19" s="1"/>
  <c r="G8" i="19"/>
  <c r="H8" i="19" s="1"/>
  <c r="G11" i="19"/>
  <c r="H11" i="19" s="1"/>
  <c r="G12" i="19"/>
  <c r="H12" i="19" s="1"/>
  <c r="G13" i="19"/>
  <c r="H13" i="19" s="1"/>
  <c r="G14" i="19"/>
  <c r="H14" i="19"/>
  <c r="G15" i="19"/>
  <c r="H15" i="19" s="1"/>
  <c r="G16" i="19"/>
  <c r="H16" i="19" s="1"/>
  <c r="G17" i="19"/>
  <c r="H17" i="19" s="1"/>
  <c r="G21" i="19"/>
  <c r="H21" i="19" s="1"/>
  <c r="G22" i="19"/>
  <c r="H22" i="19"/>
  <c r="G23" i="19"/>
  <c r="H23" i="19" s="1"/>
  <c r="G24" i="19"/>
  <c r="H24" i="19" s="1"/>
  <c r="G25" i="19"/>
  <c r="H25" i="19" s="1"/>
  <c r="G26" i="19"/>
  <c r="H26" i="19"/>
  <c r="G27" i="19"/>
  <c r="H27" i="19" s="1"/>
  <c r="G30" i="19"/>
  <c r="H30" i="19"/>
  <c r="G31" i="19"/>
  <c r="H31" i="19" s="1"/>
  <c r="G32" i="19"/>
  <c r="H32" i="19" s="1"/>
  <c r="G33" i="19"/>
  <c r="H33" i="19" s="1"/>
  <c r="G34" i="19"/>
  <c r="H34" i="19"/>
  <c r="H6" i="19"/>
  <c r="G6" i="19"/>
  <c r="G7" i="18"/>
  <c r="H7" i="18" s="1"/>
  <c r="G8" i="18"/>
  <c r="H8" i="18"/>
  <c r="G11" i="18"/>
  <c r="H11" i="18" s="1"/>
  <c r="G12" i="18"/>
  <c r="H12" i="18"/>
  <c r="G13" i="18"/>
  <c r="H13" i="18"/>
  <c r="G14" i="18"/>
  <c r="H14" i="18" s="1"/>
  <c r="G15" i="18"/>
  <c r="H15" i="18" s="1"/>
  <c r="G16" i="18"/>
  <c r="H16" i="18"/>
  <c r="G17" i="18"/>
  <c r="H17" i="18"/>
  <c r="G18" i="18"/>
  <c r="H18" i="18" s="1"/>
  <c r="G22" i="18"/>
  <c r="H22" i="18" s="1"/>
  <c r="G23" i="18"/>
  <c r="H23" i="18" s="1"/>
  <c r="G24" i="18"/>
  <c r="H24" i="18" s="1"/>
  <c r="H25" i="18"/>
  <c r="G26" i="18"/>
  <c r="H26" i="18" s="1"/>
  <c r="G27" i="18"/>
  <c r="H27" i="18" s="1"/>
  <c r="G30" i="18"/>
  <c r="H30" i="18" s="1"/>
  <c r="G31" i="18"/>
  <c r="H31" i="18" s="1"/>
  <c r="G32" i="18"/>
  <c r="H32" i="18" s="1"/>
  <c r="G33" i="18"/>
  <c r="H33" i="18"/>
  <c r="G34" i="18"/>
  <c r="H34" i="18" s="1"/>
  <c r="G6" i="18"/>
  <c r="H6" i="18" s="1"/>
  <c r="G7" i="17"/>
  <c r="H7" i="17" s="1"/>
  <c r="G8" i="17"/>
  <c r="H8" i="17" s="1"/>
  <c r="G11" i="17"/>
  <c r="H11" i="17" s="1"/>
  <c r="G12" i="17"/>
  <c r="H12" i="17" s="1"/>
  <c r="G13" i="17"/>
  <c r="H13" i="17" s="1"/>
  <c r="G14" i="17"/>
  <c r="H14" i="17" s="1"/>
  <c r="G15" i="17"/>
  <c r="H15" i="17" s="1"/>
  <c r="G16" i="17"/>
  <c r="H16" i="17" s="1"/>
  <c r="G17" i="17"/>
  <c r="H17" i="17" s="1"/>
  <c r="G18" i="17"/>
  <c r="H18" i="17" s="1"/>
  <c r="G21" i="17"/>
  <c r="H21" i="17" s="1"/>
  <c r="G22" i="17"/>
  <c r="H22" i="17" s="1"/>
  <c r="G23" i="17"/>
  <c r="H23" i="17" s="1"/>
  <c r="G24" i="17"/>
  <c r="H24" i="17" s="1"/>
  <c r="G25" i="17"/>
  <c r="H25" i="17" s="1"/>
  <c r="G26" i="17"/>
  <c r="H26" i="17" s="1"/>
  <c r="G27" i="17"/>
  <c r="H27" i="17" s="1"/>
  <c r="G30" i="17"/>
  <c r="H30" i="17" s="1"/>
  <c r="G31" i="17"/>
  <c r="H31" i="17" s="1"/>
  <c r="G32" i="17"/>
  <c r="H32" i="17" s="1"/>
  <c r="G33" i="17"/>
  <c r="H33" i="17" s="1"/>
  <c r="G34" i="17"/>
  <c r="H34" i="17" s="1"/>
  <c r="G6" i="17"/>
  <c r="H6" i="17" s="1"/>
  <c r="G7" i="16"/>
  <c r="H7" i="16"/>
  <c r="G8" i="16"/>
  <c r="H8" i="16" s="1"/>
  <c r="G11" i="16"/>
  <c r="H11" i="16"/>
  <c r="G12" i="16"/>
  <c r="H12" i="16" s="1"/>
  <c r="G13" i="16"/>
  <c r="H13" i="16"/>
  <c r="G14" i="16"/>
  <c r="H14" i="16"/>
  <c r="G15" i="16"/>
  <c r="H15" i="16"/>
  <c r="G16" i="16"/>
  <c r="H16" i="16" s="1"/>
  <c r="G17" i="16"/>
  <c r="H17" i="16"/>
  <c r="G18" i="16"/>
  <c r="H18" i="16"/>
  <c r="G21" i="16"/>
  <c r="H21" i="16"/>
  <c r="G22" i="16"/>
  <c r="H22" i="16"/>
  <c r="G23" i="16"/>
  <c r="H23" i="16"/>
  <c r="G24" i="16"/>
  <c r="H24" i="16" s="1"/>
  <c r="G25" i="16"/>
  <c r="H25" i="16"/>
  <c r="G26" i="16"/>
  <c r="H26" i="16"/>
  <c r="G27" i="16"/>
  <c r="H27" i="16"/>
  <c r="G30" i="16"/>
  <c r="H30" i="16"/>
  <c r="G31" i="16"/>
  <c r="H31" i="16"/>
  <c r="G32" i="16"/>
  <c r="H32" i="16" s="1"/>
  <c r="G33" i="16"/>
  <c r="H33" i="16"/>
  <c r="G34" i="16"/>
  <c r="H34" i="16"/>
  <c r="G6" i="16"/>
  <c r="H6" i="16" s="1"/>
  <c r="G7" i="13"/>
  <c r="H7" i="13"/>
  <c r="G8" i="13"/>
  <c r="H8" i="13" s="1"/>
  <c r="G11" i="13"/>
  <c r="H11" i="13"/>
  <c r="G12" i="13"/>
  <c r="H12" i="13" s="1"/>
  <c r="G13" i="13"/>
  <c r="H13" i="13"/>
  <c r="G14" i="13"/>
  <c r="H14" i="13"/>
  <c r="G15" i="13"/>
  <c r="H15" i="13" s="1"/>
  <c r="G16" i="13"/>
  <c r="H16" i="13" s="1"/>
  <c r="G17" i="13"/>
  <c r="H17" i="13"/>
  <c r="G18" i="13"/>
  <c r="H18" i="13"/>
  <c r="G21" i="13"/>
  <c r="H21" i="13"/>
  <c r="G22" i="13"/>
  <c r="H22" i="13"/>
  <c r="G23" i="13"/>
  <c r="H23" i="13" s="1"/>
  <c r="G24" i="13"/>
  <c r="H24" i="13" s="1"/>
  <c r="G25" i="13"/>
  <c r="H25" i="13"/>
  <c r="G26" i="13"/>
  <c r="H26" i="13"/>
  <c r="G27" i="13"/>
  <c r="H27" i="13" s="1"/>
  <c r="G30" i="13"/>
  <c r="H30" i="13"/>
  <c r="G31" i="13"/>
  <c r="H31" i="13" s="1"/>
  <c r="G32" i="13"/>
  <c r="H32" i="13" s="1"/>
  <c r="G33" i="13"/>
  <c r="H33" i="13"/>
  <c r="G34" i="13"/>
  <c r="H34" i="13"/>
  <c r="H6" i="13"/>
  <c r="G6" i="13"/>
  <c r="G7" i="12"/>
  <c r="H7" i="12" s="1"/>
  <c r="G8" i="12"/>
  <c r="H8" i="12" s="1"/>
  <c r="G11" i="12"/>
  <c r="H11" i="12"/>
  <c r="G12" i="12"/>
  <c r="H12" i="12"/>
  <c r="G13" i="12"/>
  <c r="H13" i="12"/>
  <c r="G14" i="12"/>
  <c r="H14" i="12"/>
  <c r="G15" i="12"/>
  <c r="H15" i="12"/>
  <c r="G16" i="12"/>
  <c r="H16" i="12"/>
  <c r="G17" i="12"/>
  <c r="H17" i="12"/>
  <c r="G18" i="12"/>
  <c r="H18" i="12"/>
  <c r="G21" i="12"/>
  <c r="H21" i="12"/>
  <c r="G22" i="12"/>
  <c r="H22" i="12"/>
  <c r="G23" i="12"/>
  <c r="H23" i="12"/>
  <c r="G24" i="12"/>
  <c r="H24" i="12"/>
  <c r="G25" i="12"/>
  <c r="H25" i="12"/>
  <c r="G26" i="12"/>
  <c r="H26" i="12"/>
  <c r="G27" i="12"/>
  <c r="H27" i="12"/>
  <c r="G30" i="12"/>
  <c r="H30" i="12"/>
  <c r="G31" i="12"/>
  <c r="H31" i="12"/>
  <c r="G32" i="12"/>
  <c r="H32" i="12"/>
  <c r="G33" i="12"/>
  <c r="H33" i="12"/>
  <c r="G34" i="12"/>
  <c r="H34" i="12"/>
  <c r="H6" i="12"/>
  <c r="G6" i="12"/>
  <c r="G34" i="11"/>
  <c r="H34" i="11" s="1"/>
  <c r="G33" i="11"/>
  <c r="H33" i="11" s="1"/>
  <c r="H32" i="11"/>
  <c r="G32" i="11"/>
  <c r="G31" i="11"/>
  <c r="H31" i="11" s="1"/>
  <c r="G30" i="11"/>
  <c r="H30" i="11" s="1"/>
  <c r="G27" i="11"/>
  <c r="H27" i="11" s="1"/>
  <c r="G26" i="11"/>
  <c r="H26" i="11" s="1"/>
  <c r="H25" i="11"/>
  <c r="G24" i="11"/>
  <c r="H24" i="11" s="1"/>
  <c r="G23" i="11"/>
  <c r="H23" i="11" s="1"/>
  <c r="H22" i="11"/>
  <c r="G22" i="11"/>
  <c r="H21" i="11"/>
  <c r="G18" i="11"/>
  <c r="H18" i="11" s="1"/>
  <c r="G17" i="11"/>
  <c r="H17" i="11" s="1"/>
  <c r="H16" i="11"/>
  <c r="G16" i="11"/>
  <c r="H15" i="11"/>
  <c r="G15" i="11"/>
  <c r="G14" i="11"/>
  <c r="H14" i="11" s="1"/>
  <c r="G13" i="11"/>
  <c r="H13" i="11" s="1"/>
  <c r="H12" i="11"/>
  <c r="G12" i="11"/>
  <c r="H11" i="11"/>
  <c r="G11" i="11"/>
  <c r="G7" i="11"/>
  <c r="H7" i="11" s="1"/>
  <c r="G8" i="11"/>
  <c r="H8" i="11" s="1"/>
  <c r="G6" i="11"/>
  <c r="H6" i="11" s="1"/>
  <c r="G34" i="14"/>
  <c r="H34" i="14" s="1"/>
  <c r="G33" i="14"/>
  <c r="H33" i="14" s="1"/>
  <c r="G32" i="14"/>
  <c r="H32" i="14" s="1"/>
  <c r="G31" i="14"/>
  <c r="H31" i="14" s="1"/>
  <c r="G30" i="14"/>
  <c r="H30" i="14" s="1"/>
  <c r="G27" i="14"/>
  <c r="H27" i="14" s="1"/>
  <c r="G26" i="14"/>
  <c r="H26" i="14" s="1"/>
  <c r="H25" i="14"/>
  <c r="G24" i="14"/>
  <c r="H24" i="14" s="1"/>
  <c r="G23" i="14"/>
  <c r="H23" i="14" s="1"/>
  <c r="G22" i="14"/>
  <c r="H22" i="14" s="1"/>
  <c r="G21" i="14"/>
  <c r="H21" i="14" s="1"/>
  <c r="G18" i="14"/>
  <c r="H18" i="14" s="1"/>
  <c r="H17" i="14"/>
  <c r="G17" i="14"/>
  <c r="G16" i="14"/>
  <c r="H16" i="14" s="1"/>
  <c r="G15" i="14"/>
  <c r="H15" i="14" s="1"/>
  <c r="G14" i="14"/>
  <c r="H14" i="14" s="1"/>
  <c r="H13" i="14"/>
  <c r="G13" i="14"/>
  <c r="G12" i="14"/>
  <c r="H12" i="14" s="1"/>
  <c r="G11" i="14"/>
  <c r="H11" i="14" s="1"/>
  <c r="G7" i="14"/>
  <c r="H7" i="14" s="1"/>
  <c r="G8" i="14"/>
  <c r="H8" i="14"/>
  <c r="G6" i="14"/>
  <c r="H6" i="14" s="1"/>
  <c r="G34" i="9"/>
  <c r="H34" i="9" s="1"/>
  <c r="G33" i="9"/>
  <c r="H33" i="9" s="1"/>
  <c r="G32" i="9"/>
  <c r="H32" i="9" s="1"/>
  <c r="G31" i="9"/>
  <c r="H31" i="9" s="1"/>
  <c r="G30" i="9"/>
  <c r="H30" i="9" s="1"/>
  <c r="G27" i="9"/>
  <c r="H27" i="9" s="1"/>
  <c r="G26" i="9"/>
  <c r="H26" i="9" s="1"/>
  <c r="H25" i="9"/>
  <c r="G24" i="9"/>
  <c r="H24" i="9" s="1"/>
  <c r="G23" i="9"/>
  <c r="H23" i="9" s="1"/>
  <c r="G22" i="9"/>
  <c r="H22" i="9" s="1"/>
  <c r="G21" i="9"/>
  <c r="H21" i="9" s="1"/>
  <c r="G18" i="9"/>
  <c r="H18" i="9" s="1"/>
  <c r="G17" i="9"/>
  <c r="H17" i="9" s="1"/>
  <c r="G16" i="9"/>
  <c r="H16" i="9" s="1"/>
  <c r="G15" i="9"/>
  <c r="H15" i="9" s="1"/>
  <c r="G14" i="9"/>
  <c r="H14" i="9" s="1"/>
  <c r="G13" i="9"/>
  <c r="H13" i="9" s="1"/>
  <c r="G12" i="9"/>
  <c r="H12" i="9" s="1"/>
  <c r="G11" i="9"/>
  <c r="H11" i="9" s="1"/>
  <c r="G10" i="9"/>
  <c r="H10" i="9" s="1"/>
  <c r="G7" i="9"/>
  <c r="H7" i="9" s="1"/>
  <c r="G6" i="9"/>
  <c r="H6" i="9" s="1"/>
  <c r="H34" i="6"/>
  <c r="G34" i="6"/>
  <c r="G33" i="6"/>
  <c r="H33" i="6" s="1"/>
  <c r="G32" i="6"/>
  <c r="H32" i="6" s="1"/>
  <c r="G31" i="6"/>
  <c r="H31" i="6" s="1"/>
  <c r="H30" i="6"/>
  <c r="G30" i="6"/>
  <c r="G27" i="6"/>
  <c r="H27" i="6" s="1"/>
  <c r="G26" i="6"/>
  <c r="H26" i="6" s="1"/>
  <c r="H25" i="6"/>
  <c r="G24" i="6"/>
  <c r="H24" i="6" s="1"/>
  <c r="G23" i="6"/>
  <c r="H23" i="6" s="1"/>
  <c r="G22" i="6"/>
  <c r="H22" i="6" s="1"/>
  <c r="G21" i="6"/>
  <c r="H21" i="6" s="1"/>
  <c r="H18" i="6"/>
  <c r="G17" i="6"/>
  <c r="H17" i="6" s="1"/>
  <c r="G16" i="6"/>
  <c r="H16" i="6" s="1"/>
  <c r="G15" i="6"/>
  <c r="H15" i="6" s="1"/>
  <c r="G14" i="6"/>
  <c r="H14" i="6" s="1"/>
  <c r="G13" i="6"/>
  <c r="H13" i="6" s="1"/>
  <c r="G12" i="6"/>
  <c r="H12" i="6" s="1"/>
  <c r="G11" i="6"/>
  <c r="H11" i="6" s="1"/>
  <c r="G10" i="6"/>
  <c r="H10" i="6" s="1"/>
  <c r="G7" i="6"/>
  <c r="H7" i="6" s="1"/>
  <c r="G6" i="6"/>
  <c r="H6" i="6"/>
  <c r="H7" i="3"/>
  <c r="H10" i="3"/>
  <c r="H11" i="3"/>
  <c r="H12" i="3"/>
  <c r="H13" i="3"/>
  <c r="H14" i="3"/>
  <c r="H15" i="3"/>
  <c r="H16" i="3"/>
  <c r="H17" i="3"/>
  <c r="H18" i="3"/>
  <c r="H21" i="3"/>
  <c r="H22" i="3"/>
  <c r="H23" i="3"/>
  <c r="H24" i="3"/>
  <c r="H25" i="3"/>
  <c r="H26" i="3"/>
  <c r="H27" i="3"/>
  <c r="H30" i="3"/>
  <c r="H31" i="3"/>
  <c r="H32" i="3"/>
  <c r="H33" i="3"/>
  <c r="H34" i="3"/>
  <c r="H6" i="3"/>
  <c r="G7" i="3"/>
  <c r="G10" i="3"/>
  <c r="G11" i="3"/>
  <c r="G12" i="3"/>
  <c r="G13" i="3"/>
  <c r="G14" i="3"/>
  <c r="G15" i="3"/>
  <c r="G16" i="3"/>
  <c r="G17" i="3"/>
  <c r="G18" i="3"/>
  <c r="G21" i="3"/>
  <c r="G22" i="3"/>
  <c r="G23" i="3"/>
  <c r="G24" i="3"/>
  <c r="G25" i="3"/>
  <c r="G26" i="3"/>
  <c r="G27" i="3"/>
  <c r="G30" i="3"/>
  <c r="G31" i="3"/>
  <c r="G32" i="3"/>
  <c r="G33" i="3"/>
  <c r="G34" i="3"/>
  <c r="G6" i="3"/>
  <c r="AA28" i="15"/>
  <c r="AA27" i="15"/>
  <c r="AA26" i="15"/>
  <c r="AA25" i="15"/>
  <c r="AA24" i="15"/>
  <c r="AA23" i="15"/>
  <c r="AA22" i="15"/>
  <c r="AA21" i="15"/>
  <c r="AA20" i="15"/>
  <c r="AA19" i="15"/>
  <c r="AA18" i="15"/>
  <c r="AA17" i="15"/>
  <c r="AA16" i="15"/>
  <c r="AA15" i="15"/>
  <c r="AA14" i="15"/>
  <c r="AA13" i="15"/>
  <c r="AA12" i="15"/>
  <c r="AA11" i="15"/>
  <c r="AA10" i="15"/>
  <c r="AA9" i="15"/>
  <c r="AA8" i="15"/>
  <c r="AA7" i="15"/>
  <c r="AA6" i="15"/>
  <c r="AA5" i="15"/>
  <c r="AA4" i="15"/>
  <c r="AA3" i="15"/>
  <c r="AA2" i="15"/>
  <c r="J40" i="8" l="1"/>
  <c r="I40" i="8"/>
  <c r="H40" i="8"/>
  <c r="G40" i="8"/>
  <c r="J21" i="8"/>
  <c r="I21" i="8"/>
  <c r="H21" i="8"/>
  <c r="G21" i="8"/>
  <c r="J11" i="8"/>
  <c r="I11" i="8"/>
  <c r="H11" i="8"/>
  <c r="G11" i="8"/>
  <c r="J41" i="8" s="1"/>
  <c r="H41" i="8" l="1"/>
  <c r="I41" i="8"/>
  <c r="G41" i="8"/>
</calcChain>
</file>

<file path=xl/comments1.xml><?xml version="1.0" encoding="utf-8"?>
<comments xmlns="http://schemas.openxmlformats.org/spreadsheetml/2006/main">
  <authors>
    <author>Carmen Lim</author>
  </authors>
  <commentList>
    <comment ref="A1" authorId="0" shapeId="0">
      <text>
        <r>
          <rPr>
            <b/>
            <sz val="9"/>
            <color indexed="81"/>
            <rFont val="Tahoma"/>
            <family val="2"/>
          </rPr>
          <t>Carmen Lim:</t>
        </r>
        <r>
          <rPr>
            <sz val="9"/>
            <color indexed="81"/>
            <rFont val="Tahoma"/>
            <family val="2"/>
          </rPr>
          <t xml:space="preserve">
Commonly used dxs are 
in yellow cells</t>
        </r>
      </text>
    </comment>
    <comment ref="D3" authorId="0" shapeId="0">
      <text>
        <r>
          <rPr>
            <b/>
            <sz val="9"/>
            <color indexed="81"/>
            <rFont val="Tahoma"/>
            <family val="2"/>
          </rPr>
          <t>Carmen Lim:</t>
        </r>
        <r>
          <rPr>
            <sz val="9"/>
            <color indexed="81"/>
            <rFont val="Tahoma"/>
            <family val="2"/>
          </rPr>
          <t xml:space="preserve">
Lots of error in the AOO</t>
        </r>
      </text>
    </comment>
    <comment ref="A7" authorId="0" shapeId="0">
      <text>
        <r>
          <rPr>
            <b/>
            <sz val="9"/>
            <color indexed="81"/>
            <rFont val="Tahoma"/>
            <family val="2"/>
          </rPr>
          <t>Carmen Lim:</t>
        </r>
        <r>
          <rPr>
            <sz val="9"/>
            <color indexed="81"/>
            <rFont val="Tahoma"/>
            <family val="2"/>
          </rPr>
          <t xml:space="preserve">
some countries do not have bipolar I,II, subthreshold but they have an overall imputed bipolar disorder variable</t>
        </r>
      </text>
    </comment>
    <comment ref="A11" authorId="0" shapeId="0">
      <text>
        <r>
          <rPr>
            <b/>
            <sz val="9"/>
            <color indexed="81"/>
            <rFont val="Tahoma"/>
            <family val="2"/>
          </rPr>
          <t>Carmen Lim:</t>
        </r>
        <r>
          <rPr>
            <sz val="9"/>
            <color indexed="81"/>
            <rFont val="Tahoma"/>
            <family val="2"/>
          </rPr>
          <t xml:space="preserve">
2 versions, with or without panic disorder</t>
        </r>
      </text>
    </comment>
    <comment ref="D16" authorId="0" shapeId="0">
      <text>
        <r>
          <rPr>
            <b/>
            <sz val="9"/>
            <color indexed="81"/>
            <rFont val="Tahoma"/>
            <charset val="1"/>
          </rPr>
          <t>Carmen Lim:</t>
        </r>
        <r>
          <rPr>
            <sz val="9"/>
            <color indexed="81"/>
            <rFont val="Tahoma"/>
            <charset val="1"/>
          </rPr>
          <t xml:space="preserve">
Luise did the imputation, we can use the new variable</t>
        </r>
      </text>
    </comment>
    <comment ref="D17" authorId="0" shapeId="0">
      <text>
        <r>
          <rPr>
            <b/>
            <sz val="9"/>
            <color indexed="81"/>
            <rFont val="Tahoma"/>
            <charset val="1"/>
          </rPr>
          <t>Carmen Lim:</t>
        </r>
        <r>
          <rPr>
            <sz val="9"/>
            <color indexed="81"/>
            <rFont val="Tahoma"/>
            <charset val="1"/>
          </rPr>
          <t xml:space="preserve">
Luise did the imputation, we can use the new variable</t>
        </r>
      </text>
    </comment>
  </commentList>
</comments>
</file>

<file path=xl/sharedStrings.xml><?xml version="1.0" encoding="utf-8"?>
<sst xmlns="http://schemas.openxmlformats.org/spreadsheetml/2006/main" count="2266" uniqueCount="267">
  <si>
    <t>Major depressive episode</t>
  </si>
  <si>
    <t>Panic disorder</t>
  </si>
  <si>
    <t>Specific phobia</t>
  </si>
  <si>
    <t>ADHD</t>
  </si>
  <si>
    <t>Bipolar disorder</t>
  </si>
  <si>
    <t>IED</t>
  </si>
  <si>
    <t>Social phobia</t>
  </si>
  <si>
    <t>Dysthymia</t>
  </si>
  <si>
    <t>Generalized anxiety disorder</t>
  </si>
  <si>
    <t>Agoraphobia with/without panic</t>
  </si>
  <si>
    <t>Post-traumatic stress disorder</t>
  </si>
  <si>
    <t>Obsessive compulsive disorder</t>
  </si>
  <si>
    <t>Adult separation anxiety disorder</t>
  </si>
  <si>
    <t>Anorexia nervosa</t>
  </si>
  <si>
    <t>Bulimia nervosa</t>
  </si>
  <si>
    <t>Binge eating disorder</t>
  </si>
  <si>
    <t>Intermittent explosive disorder</t>
  </si>
  <si>
    <t>Conduct disorder</t>
  </si>
  <si>
    <t>Oppositional defiant disorder</t>
  </si>
  <si>
    <t>Nicotine dependence</t>
  </si>
  <si>
    <t>Alcohol abuse</t>
  </si>
  <si>
    <t>Alcohol dependence</t>
  </si>
  <si>
    <t>Drug abuse</t>
  </si>
  <si>
    <t>Drug dependence</t>
  </si>
  <si>
    <t>N with both disorders</t>
  </si>
  <si>
    <t>Prior disorder (A): Major depressive episode</t>
  </si>
  <si>
    <t xml:space="preserve">Later disorder (B) </t>
  </si>
  <si>
    <t>B -&gt; A</t>
  </si>
  <si>
    <t>Same year onset</t>
  </si>
  <si>
    <t>A -&gt; B</t>
  </si>
  <si>
    <t>I. Mood disorder</t>
  </si>
  <si>
    <t>II. Anxiety disorder</t>
  </si>
  <si>
    <t>III. Impulse-control disorder</t>
  </si>
  <si>
    <t>IV. Substance-use disorder</t>
  </si>
  <si>
    <t>Total number of respondents used in analysis</t>
  </si>
  <si>
    <t>HR</t>
  </si>
  <si>
    <t>Prior disorder (A): Bipolar disorder</t>
  </si>
  <si>
    <t>Child separation anxiety disorder</t>
  </si>
  <si>
    <t>Country</t>
  </si>
  <si>
    <t>Survey</t>
  </si>
  <si>
    <t>Colombia</t>
  </si>
  <si>
    <t>NSMH</t>
  </si>
  <si>
    <t>18-65</t>
  </si>
  <si>
    <t>Iraq</t>
  </si>
  <si>
    <t>IMHS</t>
  </si>
  <si>
    <t>Nationally representative.</t>
  </si>
  <si>
    <t>2006-7</t>
  </si>
  <si>
    <t>18+</t>
  </si>
  <si>
    <t>Nigeria</t>
  </si>
  <si>
    <t>NSMHW</t>
  </si>
  <si>
    <t>2002-3</t>
  </si>
  <si>
    <t>Peru</t>
  </si>
  <si>
    <t>EMSMP</t>
  </si>
  <si>
    <t>2004-5</t>
  </si>
  <si>
    <t>Shenzhen</t>
  </si>
  <si>
    <t>Shenzhen metropolitan area. Included temporary residents as well as household residents.</t>
  </si>
  <si>
    <t>Ukraine</t>
  </si>
  <si>
    <t>CMDPSD</t>
  </si>
  <si>
    <t>Upper-middle income countries</t>
  </si>
  <si>
    <t>Brazil</t>
  </si>
  <si>
    <t>São Paulo Megacity</t>
  </si>
  <si>
    <t>São Paulo metropolitan area.</t>
  </si>
  <si>
    <t>2005-7</t>
  </si>
  <si>
    <t>Bulgaria</t>
  </si>
  <si>
    <t>NSHS</t>
  </si>
  <si>
    <t>2003-7</t>
  </si>
  <si>
    <t>MMHHS</t>
  </si>
  <si>
    <t>Medellin metropolitan area</t>
  </si>
  <si>
    <t>Lebanon</t>
  </si>
  <si>
    <t>LEBANON</t>
  </si>
  <si>
    <t>Mexico</t>
  </si>
  <si>
    <t>M-NCS</t>
  </si>
  <si>
    <t>2001-2</t>
  </si>
  <si>
    <t>Romania</t>
  </si>
  <si>
    <t>RMHS</t>
  </si>
  <si>
    <t>2005-6</t>
  </si>
  <si>
    <t>South Africa</t>
  </si>
  <si>
    <t>SASH</t>
  </si>
  <si>
    <t>2003-4</t>
  </si>
  <si>
    <t>Australia</t>
  </si>
  <si>
    <t>Nationally representative</t>
  </si>
  <si>
    <t>Belgium</t>
  </si>
  <si>
    <t>ESEMeD</t>
  </si>
  <si>
    <t xml:space="preserve">Nationally representative. </t>
  </si>
  <si>
    <t>France</t>
  </si>
  <si>
    <t>Germany</t>
  </si>
  <si>
    <t>Israel</t>
  </si>
  <si>
    <t>NHS</t>
  </si>
  <si>
    <t>2002-4</t>
  </si>
  <si>
    <t>Italy</t>
  </si>
  <si>
    <t>Japan</t>
  </si>
  <si>
    <t xml:space="preserve">Eleven metropolitan areas. </t>
  </si>
  <si>
    <t>2002-6</t>
  </si>
  <si>
    <t>NZMHS</t>
  </si>
  <si>
    <t>NISHS</t>
  </si>
  <si>
    <t>2004-7</t>
  </si>
  <si>
    <t>Poland</t>
  </si>
  <si>
    <t>EZOP</t>
  </si>
  <si>
    <t>2010-11</t>
  </si>
  <si>
    <t>18-64</t>
  </si>
  <si>
    <t>Portugal</t>
  </si>
  <si>
    <t>NMHS</t>
  </si>
  <si>
    <t>2008-9</t>
  </si>
  <si>
    <t>Spain</t>
  </si>
  <si>
    <t>PEGASUS-Murcia</t>
  </si>
  <si>
    <t>Murcia region</t>
  </si>
  <si>
    <t>The Netherlands</t>
  </si>
  <si>
    <t>NCS-R</t>
  </si>
  <si>
    <t>Argentina</t>
  </si>
  <si>
    <t>AMHES</t>
  </si>
  <si>
    <t>18-98</t>
  </si>
  <si>
    <t>Field Dates</t>
  </si>
  <si>
    <t>Age Range</t>
  </si>
  <si>
    <t>Sample Size</t>
  </si>
  <si>
    <t>Part I</t>
  </si>
  <si>
    <t>Part II</t>
  </si>
  <si>
    <t xml:space="preserve">All urban areas of the country (approximately 73% of the total national population) </t>
  </si>
  <si>
    <t>18-96</t>
  </si>
  <si>
    <t>--</t>
  </si>
  <si>
    <t>18-100</t>
  </si>
  <si>
    <t>18-88</t>
  </si>
  <si>
    <t>18-91</t>
  </si>
  <si>
    <t>Brazil - São Paulo</t>
  </si>
  <si>
    <t>18-93</t>
  </si>
  <si>
    <t>18-94</t>
  </si>
  <si>
    <t xml:space="preserve">All urban areas of the country (approximately 75% of the total national population). </t>
  </si>
  <si>
    <t>2011-12</t>
  </si>
  <si>
    <t>18-92</t>
  </si>
  <si>
    <t>Eight largest urban areas of the country (approximately 50% of the total national population)</t>
  </si>
  <si>
    <t>NSMHWB</t>
  </si>
  <si>
    <t>18-85</t>
  </si>
  <si>
    <t>18-95</t>
  </si>
  <si>
    <t>18-97</t>
  </si>
  <si>
    <t>21-98</t>
  </si>
  <si>
    <t>WMHJ 2002-2006</t>
  </si>
  <si>
    <t>20-98</t>
  </si>
  <si>
    <t>N. Ireland</t>
  </si>
  <si>
    <t>18-81</t>
  </si>
  <si>
    <t>Spain- Murcia</t>
  </si>
  <si>
    <t>2010-12</t>
  </si>
  <si>
    <t>United States</t>
  </si>
  <si>
    <t>18-99</t>
  </si>
  <si>
    <t>Low and lower-middle income countries</t>
  </si>
  <si>
    <t>High income countries</t>
  </si>
  <si>
    <t>21 of the 36 states in the country, representing 57% of the national population. </t>
  </si>
  <si>
    <t>Overall sample</t>
  </si>
  <si>
    <t>Total</t>
  </si>
  <si>
    <r>
      <t>Table 1: WMH Sample Characteristics by World Bank Income Categories</t>
    </r>
    <r>
      <rPr>
        <b/>
        <vertAlign val="superscript"/>
        <sz val="10"/>
        <color theme="1"/>
        <rFont val="Calibri"/>
        <family val="2"/>
        <scheme val="minor"/>
      </rPr>
      <t>a</t>
    </r>
  </si>
  <si>
    <r>
      <t>Five urban areas of the country (</t>
    </r>
    <r>
      <rPr>
        <sz val="10"/>
        <color rgb="FF000000"/>
        <rFont val="Calibri"/>
        <family val="2"/>
        <scheme val="minor"/>
      </rPr>
      <t>approximately 38% of the total national population).</t>
    </r>
  </si>
  <si>
    <r>
      <rPr>
        <vertAlign val="superscript"/>
        <sz val="9"/>
        <color theme="1"/>
        <rFont val="Calibri"/>
        <family val="2"/>
        <scheme val="minor"/>
      </rPr>
      <t>a</t>
    </r>
    <r>
      <rPr>
        <sz val="9"/>
        <color theme="1"/>
        <rFont val="Calibri"/>
        <family val="2"/>
        <scheme val="minor"/>
      </rPr>
      <t xml:space="preserve"> The World Bank (2012) Data. Accessed May 12, 2012 at: http://data.worldbank.org/country. Some of the WMH countries have moved into new income categories since the surveys were conducted. The income groupings above reflect the status of each country at the time of data collection. The current income category of each country is available at the preceding URL.</t>
    </r>
  </si>
  <si>
    <r>
      <t>h</t>
    </r>
    <r>
      <rPr>
        <sz val="9"/>
        <color rgb="FF000000"/>
        <rFont val="Calibri"/>
        <family val="2"/>
        <scheme val="minor"/>
      </rPr>
      <t xml:space="preserve">Colombia moved from the "lower and lower-middle income" to the "upper-middle income" category between 2003 (when the Colombian National Study of Mental Health was conducted) and 2010 (when the Medellin Mental Health Household Study was conducted), hence Colombia's appearance in both income categories. For more information, please see footnote </t>
    </r>
    <r>
      <rPr>
        <i/>
        <sz val="9"/>
        <color rgb="FF000000"/>
        <rFont val="Calibri"/>
        <family val="2"/>
        <scheme val="minor"/>
      </rPr>
      <t>a</t>
    </r>
    <r>
      <rPr>
        <sz val="9"/>
        <color rgb="FF000000"/>
        <rFont val="Calibri"/>
        <family val="2"/>
        <scheme val="minor"/>
      </rPr>
      <t>.</t>
    </r>
  </si>
  <si>
    <t>Table 2a. Comorbidity between DSM-IV Major Depressive Episode and other DSM-IV mental disorders.</t>
  </si>
  <si>
    <r>
      <t>Sample Characteristics</t>
    </r>
    <r>
      <rPr>
        <b/>
        <vertAlign val="superscript"/>
        <sz val="10"/>
        <color theme="1"/>
        <rFont val="Calibri"/>
        <family val="2"/>
        <scheme val="minor"/>
      </rPr>
      <t>b</t>
    </r>
  </si>
  <si>
    <r>
      <t>b</t>
    </r>
    <r>
      <rPr>
        <sz val="9"/>
        <color theme="1"/>
        <rFont val="Calibri"/>
        <family val="2"/>
        <scheme val="minor"/>
      </rPr>
      <t xml:space="preserve"> </t>
    </r>
    <r>
      <rPr>
        <sz val="9"/>
        <color rgb="FF000000"/>
        <rFont val="Calibri"/>
        <family val="2"/>
        <scheme val="minor"/>
      </rPr>
      <t>Most WMH surveys are based on stratified multistage clustered area probability household samples in which samples of areas equivalent to counties or municipalities in the US were selected in the first stage followed by one or more subsequent stages of geographic sampling (e.g., towns within counties, blocks within towns, households within blocks) to arrive at a sample of households, in each of which a listing of household members was created and one or two people were selected from this listing to be interviewed. No substitution was allowed when the originally sampled household resident could not be interviewed. These household samples were selected from Census area data in all countries other than France (where telephone directories were used to select households) and the Netherlands (where postal registries were used to select households). Several WMH surveys (Belgium, Germany, Italy) used municipal resident registries to select respondents without listing households. The Japanese sample is the only totally un-clustered sample, with households randomly selected in each of the 11 metropolitan areas and one random respondent selected in each sample household. 21 of the 30 surveys are based on nationally representative household samples.</t>
    </r>
  </si>
  <si>
    <r>
      <t>Part II and Age &lt; 44</t>
    </r>
    <r>
      <rPr>
        <b/>
        <vertAlign val="superscript"/>
        <sz val="10"/>
        <color theme="1"/>
        <rFont val="Calibri"/>
        <family val="2"/>
        <scheme val="minor"/>
      </rPr>
      <t>c</t>
    </r>
  </si>
  <si>
    <r>
      <t>c</t>
    </r>
    <r>
      <rPr>
        <sz val="9"/>
        <color theme="1"/>
        <rFont val="Calibri"/>
        <family val="2"/>
        <scheme val="minor"/>
      </rPr>
      <t xml:space="preserve"> Argentina, Australia, </t>
    </r>
    <r>
      <rPr>
        <sz val="9"/>
        <color rgb="FF000000"/>
        <rFont val="Calibri"/>
        <family val="2"/>
        <scheme val="minor"/>
      </rPr>
      <t>Brazil, Colombia-Medellin, Iraq, Israel, Japan, New Zealand, Northern Ireland, PRC - Shenzhen, Romania, South Africa  and Spain-Murcia did not have an age restricted Part 2 sample. All other countries, with the exception of Nigeria, PRC (B-WMH; S-WMH), and Ukraine (which were age restricted to ≤ 39) were age restricted to ≤ 44.</t>
    </r>
  </si>
  <si>
    <r>
      <t>Response Rate</t>
    </r>
    <r>
      <rPr>
        <b/>
        <vertAlign val="superscript"/>
        <sz val="10"/>
        <color theme="1"/>
        <rFont val="Calibri"/>
        <family val="2"/>
        <scheme val="minor"/>
      </rPr>
      <t>d</t>
    </r>
  </si>
  <si>
    <r>
      <t>d</t>
    </r>
    <r>
      <rPr>
        <vertAlign val="superscript"/>
        <sz val="9"/>
        <color rgb="FF000000"/>
        <rFont val="Calibri"/>
        <family val="2"/>
        <scheme val="minor"/>
      </rPr>
      <t xml:space="preserve"> </t>
    </r>
    <r>
      <rPr>
        <sz val="9"/>
        <color rgb="FF000000"/>
        <rFont val="Calibri"/>
        <family val="2"/>
        <scheme val="minor"/>
      </rPr>
      <t>The response rate is calculated as the ratio of the number of households in which an interview was completed to the number of households originally sampled, excluding from the denominator households known not to be eligible either because of being vacant at the time of initial contact or because the residents were unable to speak the designated languages of the survey. The weighted average response rate is</t>
    </r>
    <r>
      <rPr>
        <sz val="9"/>
        <color theme="1"/>
        <rFont val="Calibri"/>
        <family val="2"/>
        <scheme val="minor"/>
      </rPr>
      <t xml:space="preserve"> 69.5%.</t>
    </r>
  </si>
  <si>
    <r>
      <t>PRC</t>
    </r>
    <r>
      <rPr>
        <vertAlign val="superscript"/>
        <sz val="10"/>
        <color theme="1"/>
        <rFont val="Calibri"/>
        <family val="2"/>
        <scheme val="minor"/>
      </rPr>
      <t xml:space="preserve">e </t>
    </r>
    <r>
      <rPr>
        <sz val="10"/>
        <color theme="1"/>
        <rFont val="Calibri"/>
        <family val="2"/>
        <scheme val="minor"/>
      </rPr>
      <t xml:space="preserve"> - Shenzhen</t>
    </r>
    <r>
      <rPr>
        <vertAlign val="superscript"/>
        <sz val="10"/>
        <color theme="1"/>
        <rFont val="Calibri"/>
        <family val="2"/>
        <scheme val="minor"/>
      </rPr>
      <t>f</t>
    </r>
  </si>
  <si>
    <r>
      <t>e</t>
    </r>
    <r>
      <rPr>
        <sz val="9"/>
        <color theme="1"/>
        <rFont val="Calibri"/>
        <family val="2"/>
        <scheme val="minor"/>
      </rPr>
      <t xml:space="preserve"> People’s Republic of China</t>
    </r>
  </si>
  <si>
    <r>
      <t xml:space="preserve">f </t>
    </r>
    <r>
      <rPr>
        <sz val="9"/>
        <color theme="1"/>
        <rFont val="Calibri"/>
        <family val="2"/>
        <scheme val="minor"/>
      </rPr>
      <t>For the purposes of cross-national comparisons we limit the sample to those 18+.</t>
    </r>
  </si>
  <si>
    <r>
      <t>New Zealand</t>
    </r>
    <r>
      <rPr>
        <vertAlign val="superscript"/>
        <sz val="10"/>
        <color theme="1"/>
        <rFont val="Calibri"/>
        <family val="2"/>
        <scheme val="minor"/>
      </rPr>
      <t>f</t>
    </r>
  </si>
  <si>
    <r>
      <t>Australia</t>
    </r>
    <r>
      <rPr>
        <vertAlign val="superscript"/>
        <sz val="10"/>
        <color rgb="FF000000"/>
        <rFont val="Calibri"/>
        <family val="2"/>
        <scheme val="minor"/>
      </rPr>
      <t>f</t>
    </r>
  </si>
  <si>
    <r>
      <t>South Africa</t>
    </r>
    <r>
      <rPr>
        <vertAlign val="superscript"/>
        <sz val="10"/>
        <color theme="1"/>
        <rFont val="Calibri"/>
        <family val="2"/>
        <scheme val="minor"/>
      </rPr>
      <t>f</t>
    </r>
  </si>
  <si>
    <r>
      <t>Ukraine</t>
    </r>
    <r>
      <rPr>
        <vertAlign val="superscript"/>
        <sz val="10"/>
        <color theme="1"/>
        <rFont val="Calibri"/>
        <family val="2"/>
        <scheme val="minor"/>
      </rPr>
      <t>f</t>
    </r>
  </si>
  <si>
    <r>
      <t>Colombia - Medellin</t>
    </r>
    <r>
      <rPr>
        <vertAlign val="superscript"/>
        <sz val="10"/>
        <color theme="1"/>
        <rFont val="Calibri"/>
        <family val="2"/>
        <scheme val="minor"/>
      </rPr>
      <t>h</t>
    </r>
  </si>
  <si>
    <t>Prior disorder (A): Dysthymia</t>
  </si>
  <si>
    <t>Table 2c. Comorbidity between DSM-IV Dysthymia and other DSM-IV mental disorders.</t>
  </si>
  <si>
    <t>Table 2b. Comorbidity between DSM-IV Bipolar disorder and other DSM-IV mental disorders.</t>
  </si>
  <si>
    <t>Prior disorder (A): Generalized anxiety disorder</t>
  </si>
  <si>
    <t>Prior disorder (A): Social phobia</t>
  </si>
  <si>
    <t>Prior disorder (A): Specific phobia</t>
  </si>
  <si>
    <t>Table 2d. Comorbidity between DSM-IV Panic disorder and other DSM-IV mental disorders.</t>
  </si>
  <si>
    <t>Prior disorder (A): Panic disorder</t>
  </si>
  <si>
    <t>Table 2e. Comorbidity between DSM-IV Generalized anxiety disorder and other DSM-IV mental disorders.</t>
  </si>
  <si>
    <t>Table 2f. Comorbidity between DSM-IV Social phobia and other DSM-IV mental disorders.</t>
  </si>
  <si>
    <t>Table 2g. Comorbidity between DSM-IV Specific phobia and other DSM-IV mental disorders.</t>
  </si>
  <si>
    <t>Disorder</t>
  </si>
  <si>
    <t>Collapse</t>
  </si>
  <si>
    <t>NCSR</t>
  </si>
  <si>
    <t>ESEMED                         (6 countries)</t>
  </si>
  <si>
    <t>NZ</t>
  </si>
  <si>
    <t>PRC Shenzhen</t>
  </si>
  <si>
    <t>North Ireland</t>
  </si>
  <si>
    <t>Murcia</t>
  </si>
  <si>
    <t>Medellin</t>
  </si>
  <si>
    <t>Total number of surveys</t>
  </si>
  <si>
    <t>Major Depression</t>
  </si>
  <si>
    <t>P1</t>
  </si>
  <si>
    <t>NA</t>
  </si>
  <si>
    <t>Bipolar I</t>
  </si>
  <si>
    <t>Bipolar II</t>
  </si>
  <si>
    <t>Bipolar Sub</t>
  </si>
  <si>
    <t>Imputed Bipolar Disorder (broad)</t>
  </si>
  <si>
    <t>discard</t>
  </si>
  <si>
    <t>Panic Disorder</t>
  </si>
  <si>
    <t>Specific Phobia</t>
  </si>
  <si>
    <t>Social Phobia</t>
  </si>
  <si>
    <t>Agoraphobia</t>
  </si>
  <si>
    <t>Generalized Anxiety Disorder</t>
  </si>
  <si>
    <t>Intermittent Explosive Disorder</t>
  </si>
  <si>
    <t>Alcohol Abuse</t>
  </si>
  <si>
    <t>P2</t>
  </si>
  <si>
    <t>Alcohol Dependence</t>
  </si>
  <si>
    <t>Drug Abuse</t>
  </si>
  <si>
    <t>Drug Dependence</t>
  </si>
  <si>
    <t>Posttraumatic Stress Disorder</t>
  </si>
  <si>
    <t>Nicotine Dependence</t>
  </si>
  <si>
    <t>Random P2</t>
  </si>
  <si>
    <t>Anorexia</t>
  </si>
  <si>
    <t>Bulimia</t>
  </si>
  <si>
    <t>Binge Eating Disorder</t>
  </si>
  <si>
    <t>Restricted P2</t>
  </si>
  <si>
    <t>Obsessive Compulsive Disorder</t>
  </si>
  <si>
    <t>Random P1*</t>
  </si>
  <si>
    <t>Attention Deficit Disorder</t>
  </si>
  <si>
    <t>Oppositional Defiant Disorder</t>
  </si>
  <si>
    <t>Conduct Disorder</t>
  </si>
  <si>
    <t>Adult Separation Anxiety Disorder</t>
  </si>
  <si>
    <t>Separation Anxiety Disorder</t>
  </si>
  <si>
    <t>Lower CL</t>
  </si>
  <si>
    <t>Upper CL</t>
  </si>
  <si>
    <t>Prior disorder (A): Agoraphobia with/without panic disorder</t>
  </si>
  <si>
    <t>Table 2h. Comorbidity between DSM-IV Agoraphobia with/without panic disorder and other DSM-IV mental disorders.</t>
  </si>
  <si>
    <t>Table 2i. Comorbidity between DSM-IV Post-traumatic stress disorder and other DSM-IV mental disorders.</t>
  </si>
  <si>
    <t>Prior disorder (A): Post-traumatic stress disorder</t>
  </si>
  <si>
    <t>Table 2j. Comorbidity between DSM-IV Obsessive compulsive disorder and other DSM-IV mental disorders.</t>
  </si>
  <si>
    <t>Prior disorder (A): Obsessive compulsive disorder</t>
  </si>
  <si>
    <t>Table 2k. Comorbidity between DSM-IV Adult separation anxiety disorder and other DSM-IV mental disorders.</t>
  </si>
  <si>
    <t>Prior disorder (A): Adult separation anxiety disorder</t>
  </si>
  <si>
    <t>Table 2l. Comorbidity between DSM-IV Child separation anxiety disorder and other DSM-IV mental disorders.</t>
  </si>
  <si>
    <t>Prior disorder (A): Child separation anxiety disorder</t>
  </si>
  <si>
    <t>Table 2m. Comorbidity between DSM-IV Anorexia nervosa and other DSM-IV mental disorders.</t>
  </si>
  <si>
    <t>Prior disorder (A): Anorexia nervosa</t>
  </si>
  <si>
    <t>Anorexia Nervosa</t>
  </si>
  <si>
    <t>Table 2m. Comorbidity between DSM-IV Bulimia nervosa and other DSM-IV mental disorders.</t>
  </si>
  <si>
    <t>Prior disorder (A): Bulimia nervosa</t>
  </si>
  <si>
    <t>Table 2o. Comorbidity between DSM-IV Binge eating disorder and other DSM-IV mental disorders.</t>
  </si>
  <si>
    <t>Prior disorder (A): Binge eating disorder</t>
  </si>
  <si>
    <t>Table 2p. Comorbidity between DSM-IV Intermittent explosive disorder and other DSM-IV mental disorders.</t>
  </si>
  <si>
    <t>Prior disorder (A): Intermittent explosive disorder</t>
  </si>
  <si>
    <t>Table 2q. Comorbidity between DSM-IV Attention deficit hyperactivity disorder and other DSM-IV mental disorders.</t>
  </si>
  <si>
    <t>Prior disorder (A): Attention deficit hyperactivity disorder</t>
  </si>
  <si>
    <t>Table 2r. Comorbidity between DSM-IV Conduct disorder and other DSM-IV mental disorders.</t>
  </si>
  <si>
    <t>Prior disorder (A): Conduct disorder</t>
  </si>
  <si>
    <t>Table 2s. Comorbidity between DSM-IV Oppositional defiant disorder and other DSM-IV mental disorders.</t>
  </si>
  <si>
    <t>Prior disorder (A): Oppositional defiant disorder</t>
  </si>
  <si>
    <t>Table 2t. Comorbidity between DSM-IV Nicotine dependence and other DSM-IV mental disorders.</t>
  </si>
  <si>
    <t>Prior disorder (A): Nicotine dependence</t>
  </si>
  <si>
    <t>Table 2u. Comorbidity between DSM-IV Alcohol abuse and other DSM-IV mental disorders.</t>
  </si>
  <si>
    <t>Prior disorder (A): Alcohol abuse</t>
  </si>
  <si>
    <t>Table 2v. Comorbidity between DSM-IV Alcohol dependence and other DSM-IV mental disorders.</t>
  </si>
  <si>
    <t>Prior disorder (A): Alcohol dependence</t>
  </si>
  <si>
    <t>Table 2w. Comorbidity between DSM-IV Drug abuse and other DSM-IV mental disorders.</t>
  </si>
  <si>
    <t>Prior disorder (A): Drug abuse</t>
  </si>
  <si>
    <t>Table 2x. Comorbidity between DSM-IV Drug dependence and other DSM-IV mental disorders.</t>
  </si>
  <si>
    <t>Prior disorder (A): Drug dependence</t>
  </si>
  <si>
    <t>N moved from A= B to A -&gt; B</t>
  </si>
  <si>
    <t>Final N in                A-&gt; B</t>
  </si>
  <si>
    <r>
      <t>-</t>
    </r>
    <r>
      <rPr>
        <vertAlign val="superscript"/>
        <sz val="10"/>
        <color rgb="FF9C0006"/>
        <rFont val="Calibri"/>
        <family val="2"/>
        <scheme val="minor"/>
      </rPr>
      <t>a</t>
    </r>
  </si>
  <si>
    <r>
      <rPr>
        <vertAlign val="superscript"/>
        <sz val="9"/>
        <rFont val="Calibri"/>
        <family val="2"/>
      </rPr>
      <t>a</t>
    </r>
    <r>
      <rPr>
        <sz val="9"/>
        <rFont val="Calibri"/>
        <family val="2"/>
      </rPr>
      <t>Analysis not viable due to low cell counts (number of cases &lt; 30).</t>
    </r>
  </si>
  <si>
    <r>
      <rPr>
        <vertAlign val="superscript"/>
        <sz val="9"/>
        <rFont val="Calibri"/>
        <family val="2"/>
      </rPr>
      <t>b</t>
    </r>
    <r>
      <rPr>
        <sz val="9"/>
        <rFont val="Calibri"/>
        <family val="2"/>
      </rPr>
      <t>Hazard ratios are not significant at the .05 level.</t>
    </r>
  </si>
  <si>
    <r>
      <t>Specific phobia</t>
    </r>
    <r>
      <rPr>
        <vertAlign val="superscript"/>
        <sz val="10"/>
        <color rgb="FF9C6500"/>
        <rFont val="Calibri"/>
        <family val="2"/>
        <scheme val="minor"/>
      </rPr>
      <t>b</t>
    </r>
  </si>
  <si>
    <r>
      <t>Child separation anxiety disorder</t>
    </r>
    <r>
      <rPr>
        <vertAlign val="superscript"/>
        <sz val="10"/>
        <color rgb="FF9C6500"/>
        <rFont val="Calibri"/>
        <family val="2"/>
        <scheme val="minor"/>
      </rPr>
      <t>b</t>
    </r>
  </si>
  <si>
    <r>
      <t>Anorexia nervosa</t>
    </r>
    <r>
      <rPr>
        <vertAlign val="superscript"/>
        <sz val="10"/>
        <color rgb="FF9C6500"/>
        <rFont val="Calibri"/>
        <family val="2"/>
        <scheme val="minor"/>
      </rPr>
      <t>b</t>
    </r>
  </si>
  <si>
    <r>
      <t>Social phobia</t>
    </r>
    <r>
      <rPr>
        <vertAlign val="superscript"/>
        <sz val="10"/>
        <color rgb="FF9C6500"/>
        <rFont val="Calibri"/>
        <family val="2"/>
        <scheme val="minor"/>
      </rPr>
      <t>b</t>
    </r>
  </si>
  <si>
    <r>
      <t>Specific Phobia</t>
    </r>
    <r>
      <rPr>
        <vertAlign val="superscript"/>
        <sz val="10"/>
        <color rgb="FF9C6500"/>
        <rFont val="Calibri"/>
        <family val="2"/>
        <scheme val="minor"/>
      </rPr>
      <t>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</si>
</sst>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1"/>
      <color theme="1"/>
      <name val="Calibri"/>
      <family val="2"/>
      <scheme val="minor"/>
    </font>
    <font>
      <sz val="11"/>
      <color rgb="FF3F3F76"/>
      <name val="Calibri"/>
      <family val="2"/>
      <scheme val="minor"/>
    </font>
    <font>
      <b/>
      <sz val="10"/>
      <name val="Calibri"/>
      <family val="2"/>
    </font>
    <font>
      <sz val="10"/>
      <name val="Calibri"/>
      <family val="2"/>
    </font>
    <font>
      <b/>
      <sz val="10"/>
      <name val="Calibri"/>
      <family val="2"/>
      <scheme val="minor"/>
    </font>
    <font>
      <b/>
      <sz val="10"/>
      <color rgb="FFFF0000"/>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sz val="10"/>
      <color rgb="FF000000"/>
      <name val="Calibri"/>
      <family val="2"/>
      <scheme val="minor"/>
    </font>
    <font>
      <vertAlign val="superscript"/>
      <sz val="10"/>
      <color rgb="FF000000"/>
      <name val="Calibri"/>
      <family val="2"/>
      <scheme val="minor"/>
    </font>
    <font>
      <sz val="12"/>
      <color theme="1"/>
      <name val="Calibri"/>
      <family val="2"/>
      <scheme val="minor"/>
    </font>
    <font>
      <sz val="9"/>
      <color theme="1"/>
      <name val="Calibri"/>
      <family val="2"/>
      <scheme val="minor"/>
    </font>
    <font>
      <vertAlign val="superscript"/>
      <sz val="9"/>
      <color theme="1"/>
      <name val="Calibri"/>
      <family val="2"/>
      <scheme val="minor"/>
    </font>
    <font>
      <i/>
      <vertAlign val="superscript"/>
      <sz val="9"/>
      <color theme="1"/>
      <name val="Calibri"/>
      <family val="2"/>
      <scheme val="minor"/>
    </font>
    <font>
      <sz val="9"/>
      <color rgb="FF000000"/>
      <name val="Calibri"/>
      <family val="2"/>
      <scheme val="minor"/>
    </font>
    <font>
      <i/>
      <vertAlign val="superscript"/>
      <sz val="9"/>
      <color rgb="FF000000"/>
      <name val="Calibri"/>
      <family val="2"/>
      <scheme val="minor"/>
    </font>
    <font>
      <vertAlign val="superscript"/>
      <sz val="9"/>
      <color rgb="FF000000"/>
      <name val="Calibri"/>
      <family val="2"/>
      <scheme val="minor"/>
    </font>
    <font>
      <i/>
      <sz val="9"/>
      <color rgb="FF000000"/>
      <name val="Calibri"/>
      <family val="2"/>
      <scheme val="minor"/>
    </font>
    <font>
      <sz val="11"/>
      <color theme="8" tint="-0.24994659260841701"/>
      <name val="Calibri"/>
      <family val="2"/>
      <scheme val="minor"/>
    </font>
    <font>
      <b/>
      <sz val="11"/>
      <color rgb="FF3F3F76"/>
      <name val="Calibri"/>
      <family val="2"/>
      <scheme val="minor"/>
    </font>
    <font>
      <b/>
      <sz val="9"/>
      <color indexed="81"/>
      <name val="Tahoma"/>
      <family val="2"/>
    </font>
    <font>
      <sz val="9"/>
      <color indexed="81"/>
      <name val="Tahoma"/>
      <family val="2"/>
    </font>
    <font>
      <b/>
      <sz val="9"/>
      <color indexed="81"/>
      <name val="Tahoma"/>
      <charset val="1"/>
    </font>
    <font>
      <sz val="9"/>
      <color indexed="81"/>
      <name val="Tahoma"/>
      <charset val="1"/>
    </font>
    <font>
      <sz val="10"/>
      <color rgb="FF9C6500"/>
      <name val="Calibri"/>
      <family val="2"/>
      <scheme val="minor"/>
    </font>
    <font>
      <sz val="10"/>
      <color rgb="FF9C0006"/>
      <name val="Calibri"/>
      <family val="2"/>
      <scheme val="minor"/>
    </font>
    <font>
      <sz val="11"/>
      <color theme="9" tint="-0.499984740745262"/>
      <name val="Calibri"/>
      <family val="2"/>
      <scheme val="minor"/>
    </font>
    <font>
      <b/>
      <sz val="10"/>
      <color theme="9" tint="-0.499984740745262"/>
      <name val="Calibri"/>
      <family val="2"/>
      <scheme val="minor"/>
    </font>
    <font>
      <sz val="10"/>
      <color theme="8" tint="-0.499984740745262"/>
      <name val="Calibri"/>
      <family val="2"/>
      <scheme val="minor"/>
    </font>
    <font>
      <vertAlign val="superscript"/>
      <sz val="10"/>
      <color rgb="FF9C0006"/>
      <name val="Calibri"/>
      <family val="2"/>
      <scheme val="minor"/>
    </font>
    <font>
      <sz val="9"/>
      <name val="Calibri"/>
      <family val="2"/>
    </font>
    <font>
      <vertAlign val="superscript"/>
      <sz val="9"/>
      <name val="Calibri"/>
      <family val="2"/>
    </font>
    <font>
      <vertAlign val="superscript"/>
      <sz val="10"/>
      <color rgb="FF9C650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rgb="FF33CC33"/>
        <bgColor rgb="FF33CC33"/>
      </patternFill>
    </fill>
    <fill>
      <patternFill patternType="solid">
        <fgColor theme="9" tint="0.39994506668294322"/>
        <bgColor indexed="64"/>
      </patternFill>
    </fill>
    <fill>
      <patternFill patternType="solid">
        <fgColor theme="8" tint="0.59996337778862885"/>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hair">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hair">
        <color indexed="64"/>
      </bottom>
      <diagonal/>
    </border>
    <border>
      <left/>
      <right style="hair">
        <color indexed="64"/>
      </right>
      <top/>
      <bottom style="hair">
        <color indexed="64"/>
      </bottom>
      <diagonal/>
    </border>
    <border>
      <left/>
      <right/>
      <top/>
      <bottom style="hair">
        <color indexed="64"/>
      </bottom>
      <diagonal/>
    </border>
    <border>
      <left style="medium">
        <color indexed="64"/>
      </left>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right/>
      <top style="hair">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style="hair">
        <color indexed="64"/>
      </bottom>
      <diagonal/>
    </border>
    <border>
      <left style="medium">
        <color indexed="64"/>
      </left>
      <right style="medium">
        <color indexed="64"/>
      </right>
      <top style="hair">
        <color indexed="64"/>
      </top>
      <bottom style="medium">
        <color indexed="64"/>
      </bottom>
      <diagonal/>
    </border>
    <border>
      <left/>
      <right/>
      <top style="hair">
        <color indexed="64"/>
      </top>
      <bottom style="medium">
        <color indexed="64"/>
      </bottom>
      <diagonal/>
    </border>
    <border>
      <left style="medium">
        <color indexed="64"/>
      </left>
      <right/>
      <top style="hair">
        <color indexed="64"/>
      </top>
      <bottom style="medium">
        <color indexed="64"/>
      </bottom>
      <diagonal/>
    </border>
    <border>
      <left style="medium">
        <color indexed="64"/>
      </left>
      <right style="medium">
        <color indexed="64"/>
      </right>
      <top/>
      <bottom style="medium">
        <color indexed="64"/>
      </bottom>
      <diagonal/>
    </border>
  </borders>
  <cellStyleXfs count="8">
    <xf numFmtId="0" fontId="0" fillId="0" borderId="0"/>
    <xf numFmtId="0" fontId="28" fillId="16" borderId="0" applyNumberFormat="0" applyBorder="0" applyAlignment="0" applyProtection="0"/>
    <xf numFmtId="0" fontId="27" fillId="4" borderId="0" applyNumberFormat="0" applyBorder="0" applyAlignment="0" applyProtection="0"/>
    <xf numFmtId="0" fontId="26" fillId="5" borderId="0" applyNumberFormat="0" applyBorder="0" applyAlignment="0" applyProtection="0"/>
    <xf numFmtId="0" fontId="1" fillId="6" borderId="1" applyNumberFormat="0" applyAlignment="0" applyProtection="0"/>
    <xf numFmtId="0" fontId="20" fillId="0" borderId="0"/>
    <xf numFmtId="0" fontId="29" fillId="17" borderId="0" applyNumberFormat="0" applyBorder="0" applyAlignment="0" applyProtection="0"/>
    <xf numFmtId="0" fontId="30" fillId="18" borderId="0" applyBorder="0" applyAlignment="0" applyProtection="0"/>
  </cellStyleXfs>
  <cellXfs count="161">
    <xf numFmtId="0" fontId="0" fillId="0" borderId="0" xfId="0"/>
    <xf numFmtId="0" fontId="3" fillId="2" borderId="0" xfId="0" applyFont="1" applyFill="1"/>
    <xf numFmtId="0" fontId="3" fillId="2" borderId="0" xfId="0" applyFont="1" applyFill="1" applyBorder="1" applyAlignment="1">
      <alignment horizontal="left"/>
    </xf>
    <xf numFmtId="0" fontId="2" fillId="3" borderId="4" xfId="0" applyFont="1" applyFill="1" applyBorder="1" applyAlignment="1">
      <alignment horizontal="center" vertical="center" wrapText="1"/>
    </xf>
    <xf numFmtId="0" fontId="2" fillId="2" borderId="4" xfId="0" applyFont="1" applyFill="1" applyBorder="1" applyAlignment="1">
      <alignment horizontal="lef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horizontal="left" vertical="center" wrapText="1" indent="2"/>
    </xf>
    <xf numFmtId="0" fontId="3" fillId="2" borderId="0" xfId="0" applyFont="1" applyFill="1" applyAlignment="1">
      <alignment vertical="center"/>
    </xf>
    <xf numFmtId="0" fontId="3" fillId="2" borderId="0" xfId="0" applyFont="1" applyFill="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left"/>
    </xf>
    <xf numFmtId="0" fontId="2" fillId="3" borderId="5" xfId="0" applyFont="1" applyFill="1" applyBorder="1" applyAlignment="1">
      <alignment horizontal="center" vertical="center" wrapText="1"/>
    </xf>
    <xf numFmtId="0" fontId="3" fillId="2" borderId="0" xfId="0" applyFont="1" applyFill="1" applyBorder="1" applyAlignment="1">
      <alignment horizontal="center" vertical="center"/>
    </xf>
    <xf numFmtId="0" fontId="3" fillId="2" borderId="0" xfId="0" applyFont="1" applyFill="1" applyBorder="1"/>
    <xf numFmtId="0" fontId="6" fillId="2" borderId="2" xfId="0" applyFont="1" applyFill="1" applyBorder="1" applyAlignment="1">
      <alignment horizontal="left" vertical="center"/>
    </xf>
    <xf numFmtId="0" fontId="8" fillId="2" borderId="2" xfId="0" applyFont="1" applyFill="1" applyBorder="1"/>
    <xf numFmtId="0" fontId="8" fillId="2" borderId="0" xfId="0" applyFont="1" applyFill="1"/>
    <xf numFmtId="0" fontId="0" fillId="2" borderId="0" xfId="0" applyFont="1" applyFill="1"/>
    <xf numFmtId="0" fontId="6" fillId="2" borderId="6" xfId="0" applyFont="1" applyFill="1" applyBorder="1" applyAlignment="1">
      <alignment horizontal="center" vertical="center" wrapText="1"/>
    </xf>
    <xf numFmtId="0" fontId="5" fillId="2" borderId="0" xfId="0" applyFont="1" applyFill="1" applyBorder="1" applyAlignment="1">
      <alignment vertical="center"/>
    </xf>
    <xf numFmtId="0" fontId="8" fillId="2" borderId="0" xfId="0" applyFont="1" applyFill="1" applyBorder="1"/>
    <xf numFmtId="0" fontId="6" fillId="2" borderId="0" xfId="0" applyFont="1" applyFill="1" applyBorder="1" applyAlignment="1">
      <alignment horizontal="center" vertical="center" wrapText="1"/>
    </xf>
    <xf numFmtId="0" fontId="8" fillId="2" borderId="0" xfId="0" applyFont="1" applyFill="1" applyAlignment="1">
      <alignment vertical="center"/>
    </xf>
    <xf numFmtId="0" fontId="8" fillId="2" borderId="0" xfId="0" applyFont="1" applyFill="1" applyAlignment="1">
      <alignment horizontal="left" vertical="center" indent="1"/>
    </xf>
    <xf numFmtId="0" fontId="8" fillId="2" borderId="0" xfId="0" applyFont="1" applyFill="1" applyAlignment="1">
      <alignment horizontal="left" vertical="center" wrapText="1"/>
    </xf>
    <xf numFmtId="0" fontId="8" fillId="2" borderId="0" xfId="0" applyFont="1" applyFill="1" applyAlignment="1">
      <alignment horizontal="center" vertical="center"/>
    </xf>
    <xf numFmtId="0" fontId="8" fillId="2" borderId="0" xfId="0" applyFont="1" applyFill="1" applyAlignment="1">
      <alignment horizontal="left" vertical="center" wrapText="1" indent="1"/>
    </xf>
    <xf numFmtId="0" fontId="8" fillId="2" borderId="0" xfId="0" applyFont="1" applyFill="1" applyAlignment="1">
      <alignment horizontal="center" vertical="center" wrapText="1"/>
    </xf>
    <xf numFmtId="0" fontId="8" fillId="2" borderId="0" xfId="0" quotePrefix="1" applyFont="1" applyFill="1" applyAlignment="1">
      <alignment horizontal="center" vertical="center"/>
    </xf>
    <xf numFmtId="164" fontId="8" fillId="2" borderId="0" xfId="0" applyNumberFormat="1" applyFont="1" applyFill="1" applyAlignment="1">
      <alignment horizontal="center" vertical="center"/>
    </xf>
    <xf numFmtId="0" fontId="8" fillId="2" borderId="0" xfId="0" applyFont="1" applyFill="1" applyBorder="1" applyAlignment="1">
      <alignment horizontal="center" vertical="center"/>
    </xf>
    <xf numFmtId="0" fontId="8" fillId="2" borderId="0" xfId="0" applyFont="1" applyFill="1" applyBorder="1" applyAlignment="1">
      <alignment horizontal="center" vertical="center" wrapText="1"/>
    </xf>
    <xf numFmtId="0" fontId="6" fillId="2" borderId="6" xfId="0" applyFont="1" applyFill="1" applyBorder="1" applyAlignment="1">
      <alignment vertical="center"/>
    </xf>
    <xf numFmtId="0" fontId="8" fillId="2" borderId="6" xfId="0" applyFont="1" applyFill="1" applyBorder="1" applyAlignment="1">
      <alignment horizontal="left" vertical="center" indent="1"/>
    </xf>
    <xf numFmtId="0" fontId="8" fillId="2" borderId="6" xfId="0" applyFont="1" applyFill="1" applyBorder="1" applyAlignment="1">
      <alignment horizontal="left" vertical="center" wrapText="1"/>
    </xf>
    <xf numFmtId="0" fontId="8" fillId="2" borderId="6" xfId="0" applyFont="1" applyFill="1" applyBorder="1"/>
    <xf numFmtId="0" fontId="5" fillId="2" borderId="6" xfId="0" applyFont="1" applyFill="1" applyBorder="1" applyAlignment="1">
      <alignment horizontal="center" vertical="center"/>
    </xf>
    <xf numFmtId="164" fontId="5" fillId="2" borderId="6" xfId="0" applyNumberFormat="1" applyFont="1" applyFill="1" applyBorder="1" applyAlignment="1">
      <alignment horizontal="center" vertical="center"/>
    </xf>
    <xf numFmtId="0" fontId="6" fillId="2" borderId="0" xfId="0" applyFont="1" applyFill="1" applyBorder="1" applyAlignment="1">
      <alignment vertical="center"/>
    </xf>
    <xf numFmtId="0" fontId="8" fillId="2" borderId="0" xfId="0" applyFont="1" applyFill="1" applyBorder="1" applyAlignment="1">
      <alignment horizontal="left" vertical="center" indent="1"/>
    </xf>
    <xf numFmtId="0" fontId="8" fillId="2" borderId="0" xfId="0" applyFont="1" applyFill="1" applyBorder="1" applyAlignment="1">
      <alignment horizontal="left" vertical="center" wrapText="1"/>
    </xf>
    <xf numFmtId="0" fontId="5" fillId="2" borderId="0" xfId="0" applyFont="1" applyFill="1" applyBorder="1" applyAlignment="1">
      <alignment horizontal="center" vertical="center"/>
    </xf>
    <xf numFmtId="0" fontId="0" fillId="2" borderId="0" xfId="0" applyFont="1" applyFill="1" applyAlignment="1">
      <alignment horizontal="center"/>
    </xf>
    <xf numFmtId="0" fontId="8" fillId="2" borderId="2" xfId="0" applyFont="1" applyFill="1" applyBorder="1" applyAlignment="1">
      <alignment horizontal="center" vertical="center"/>
    </xf>
    <xf numFmtId="0" fontId="10" fillId="2" borderId="0" xfId="0" applyFont="1" applyFill="1" applyBorder="1" applyAlignment="1">
      <alignment vertical="center" wrapText="1"/>
    </xf>
    <xf numFmtId="0" fontId="8" fillId="2" borderId="0" xfId="0" applyFont="1" applyFill="1" applyBorder="1" applyAlignment="1">
      <alignment horizontal="left" vertical="center" wrapText="1" indent="1"/>
    </xf>
    <xf numFmtId="0" fontId="10" fillId="2" borderId="0" xfId="0" applyFont="1" applyFill="1" applyBorder="1" applyAlignment="1">
      <alignment horizontal="center" vertical="center" wrapText="1"/>
    </xf>
    <xf numFmtId="3" fontId="10" fillId="2" borderId="0" xfId="0" applyNumberFormat="1" applyFont="1" applyFill="1" applyBorder="1" applyAlignment="1">
      <alignment horizontal="center" vertical="center" wrapText="1"/>
    </xf>
    <xf numFmtId="0" fontId="10" fillId="2" borderId="0" xfId="0" applyFont="1" applyFill="1" applyAlignment="1">
      <alignment vertical="center" wrapText="1"/>
    </xf>
    <xf numFmtId="0" fontId="10" fillId="2" borderId="0" xfId="0" applyFont="1" applyFill="1" applyAlignment="1">
      <alignment horizontal="left" vertical="center" wrapText="1" indent="1"/>
    </xf>
    <xf numFmtId="0" fontId="10" fillId="2" borderId="0" xfId="0" applyFont="1" applyFill="1" applyAlignment="1">
      <alignment horizontal="center" vertical="center" wrapText="1"/>
    </xf>
    <xf numFmtId="3" fontId="10" fillId="2" borderId="0" xfId="0" applyNumberFormat="1" applyFont="1" applyFill="1" applyAlignment="1">
      <alignment horizontal="center" vertical="center" wrapText="1"/>
    </xf>
    <xf numFmtId="164" fontId="10" fillId="2" borderId="0" xfId="0" applyNumberFormat="1" applyFont="1" applyFill="1" applyAlignment="1">
      <alignment horizontal="center" vertical="center" wrapText="1"/>
    </xf>
    <xf numFmtId="0" fontId="8" fillId="2" borderId="0" xfId="0" applyFont="1" applyFill="1" applyBorder="1" applyAlignment="1">
      <alignment vertical="center"/>
    </xf>
    <xf numFmtId="0" fontId="0" fillId="2" borderId="0" xfId="0" applyFont="1" applyFill="1" applyBorder="1" applyAlignment="1">
      <alignment horizontal="center"/>
    </xf>
    <xf numFmtId="0" fontId="8" fillId="2" borderId="2" xfId="0" applyFont="1" applyFill="1" applyBorder="1" applyAlignment="1">
      <alignment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left" vertical="center" wrapText="1"/>
    </xf>
    <xf numFmtId="0" fontId="6" fillId="2" borderId="7" xfId="0" applyFont="1" applyFill="1" applyBorder="1" applyAlignment="1">
      <alignment vertical="center"/>
    </xf>
    <xf numFmtId="0" fontId="8" fillId="2" borderId="7" xfId="0" applyFont="1" applyFill="1" applyBorder="1" applyAlignment="1">
      <alignment horizontal="center" vertical="center"/>
    </xf>
    <xf numFmtId="0" fontId="8" fillId="2" borderId="7" xfId="0" applyFont="1" applyFill="1" applyBorder="1" applyAlignment="1">
      <alignment horizontal="left" vertical="center" wrapText="1"/>
    </xf>
    <xf numFmtId="0" fontId="8" fillId="2" borderId="7" xfId="0" applyFont="1" applyFill="1" applyBorder="1"/>
    <xf numFmtId="3" fontId="5" fillId="2" borderId="7" xfId="0" applyNumberFormat="1" applyFont="1" applyFill="1" applyBorder="1" applyAlignment="1">
      <alignment horizontal="center" vertical="center"/>
    </xf>
    <xf numFmtId="0" fontId="5" fillId="2" borderId="7" xfId="0" applyFont="1" applyFill="1" applyBorder="1" applyAlignment="1">
      <alignment horizontal="center" vertical="center"/>
    </xf>
    <xf numFmtId="164" fontId="5" fillId="2" borderId="7" xfId="0" applyNumberFormat="1" applyFont="1" applyFill="1" applyBorder="1" applyAlignment="1">
      <alignment horizontal="center" vertical="center"/>
    </xf>
    <xf numFmtId="0" fontId="6" fillId="2" borderId="8" xfId="0" applyFont="1" applyFill="1" applyBorder="1" applyAlignment="1">
      <alignment vertical="center"/>
    </xf>
    <xf numFmtId="0" fontId="8" fillId="2" borderId="8" xfId="0" applyFont="1" applyFill="1" applyBorder="1" applyAlignment="1">
      <alignment horizontal="center" vertical="center"/>
    </xf>
    <xf numFmtId="0" fontId="8" fillId="2" borderId="8" xfId="0" applyFont="1" applyFill="1" applyBorder="1" applyAlignment="1">
      <alignment horizontal="left" vertical="center" wrapText="1"/>
    </xf>
    <xf numFmtId="0" fontId="8" fillId="2" borderId="8" xfId="0" applyFont="1" applyFill="1" applyBorder="1"/>
    <xf numFmtId="0" fontId="5" fillId="2" borderId="8" xfId="0" applyFont="1" applyFill="1" applyBorder="1" applyAlignment="1">
      <alignment horizontal="center" vertical="center"/>
    </xf>
    <xf numFmtId="164" fontId="5" fillId="2" borderId="8" xfId="0" applyNumberFormat="1" applyFont="1" applyFill="1" applyBorder="1" applyAlignment="1">
      <alignment horizontal="center" vertical="center"/>
    </xf>
    <xf numFmtId="0" fontId="0" fillId="2" borderId="0" xfId="0" applyFont="1" applyFill="1" applyAlignment="1">
      <alignment horizontal="left" vertical="center" wrapText="1"/>
    </xf>
    <xf numFmtId="0" fontId="12" fillId="2" borderId="0" xfId="0" applyFont="1" applyFill="1" applyAlignment="1">
      <alignment vertical="center"/>
    </xf>
    <xf numFmtId="0" fontId="6" fillId="2" borderId="0" xfId="0" applyFont="1" applyFill="1" applyAlignment="1">
      <alignment vertical="center"/>
    </xf>
    <xf numFmtId="0" fontId="15" fillId="2" borderId="0" xfId="0" applyFont="1" applyFill="1" applyAlignment="1">
      <alignment vertical="center"/>
    </xf>
    <xf numFmtId="0" fontId="13" fillId="2" borderId="0" xfId="0" applyFont="1" applyFill="1" applyAlignment="1">
      <alignment vertical="center" wrapText="1"/>
    </xf>
    <xf numFmtId="0" fontId="13" fillId="2" borderId="0" xfId="0" applyFont="1" applyFill="1" applyAlignment="1">
      <alignment horizontal="left" vertical="center" wrapText="1"/>
    </xf>
    <xf numFmtId="0" fontId="2" fillId="2" borderId="2" xfId="0" applyFont="1" applyFill="1" applyBorder="1" applyAlignment="1">
      <alignment vertical="center"/>
    </xf>
    <xf numFmtId="0" fontId="2" fillId="2" borderId="0" xfId="0" applyFont="1" applyFill="1" applyBorder="1" applyAlignment="1">
      <alignment vertical="center"/>
    </xf>
    <xf numFmtId="0" fontId="4" fillId="0" borderId="9" xfId="5" applyFont="1" applyBorder="1" applyAlignment="1">
      <alignment horizontal="left" vertical="center" wrapText="1"/>
    </xf>
    <xf numFmtId="0" fontId="4" fillId="0" borderId="9" xfId="5" applyFont="1" applyBorder="1" applyAlignment="1">
      <alignment horizontal="center" vertical="center" wrapText="1"/>
    </xf>
    <xf numFmtId="0" fontId="4" fillId="0" borderId="11" xfId="5" applyFont="1" applyBorder="1" applyAlignment="1">
      <alignment horizontal="center" vertical="center" wrapText="1"/>
    </xf>
    <xf numFmtId="0" fontId="4" fillId="0" borderId="8" xfId="5" applyFont="1" applyBorder="1" applyAlignment="1">
      <alignment horizontal="center" vertical="center" wrapText="1"/>
    </xf>
    <xf numFmtId="0" fontId="4" fillId="0" borderId="12" xfId="5" applyFont="1" applyBorder="1" applyAlignment="1">
      <alignment horizontal="center" vertical="center" wrapText="1"/>
    </xf>
    <xf numFmtId="0" fontId="4" fillId="0" borderId="13" xfId="5" applyFont="1" applyBorder="1" applyAlignment="1">
      <alignment horizontal="center" vertical="center" wrapText="1"/>
    </xf>
    <xf numFmtId="0" fontId="8" fillId="2" borderId="0" xfId="5" applyFont="1" applyFill="1"/>
    <xf numFmtId="0" fontId="8" fillId="7" borderId="14" xfId="5" applyFont="1" applyFill="1" applyBorder="1" applyAlignment="1">
      <alignment horizontal="left" vertical="center" wrapText="1"/>
    </xf>
    <xf numFmtId="0" fontId="8" fillId="8" borderId="14" xfId="5" applyFont="1" applyFill="1" applyBorder="1" applyAlignment="1">
      <alignment horizontal="left" vertical="center" wrapText="1"/>
    </xf>
    <xf numFmtId="0" fontId="29" fillId="17" borderId="14" xfId="6" applyBorder="1" applyAlignment="1">
      <alignment horizontal="center" vertical="center" wrapText="1"/>
    </xf>
    <xf numFmtId="0" fontId="29" fillId="17" borderId="15" xfId="6" applyBorder="1" applyAlignment="1">
      <alignment horizontal="center" vertical="center" wrapText="1"/>
    </xf>
    <xf numFmtId="0" fontId="29" fillId="17" borderId="16" xfId="6" applyBorder="1" applyAlignment="1">
      <alignment horizontal="center" vertical="center" wrapText="1"/>
    </xf>
    <xf numFmtId="0" fontId="29" fillId="17" borderId="17" xfId="6" applyBorder="1" applyAlignment="1">
      <alignment horizontal="center" vertical="center" wrapText="1"/>
    </xf>
    <xf numFmtId="0" fontId="21" fillId="6" borderId="18" xfId="4" applyFont="1" applyBorder="1" applyAlignment="1">
      <alignment horizontal="center"/>
    </xf>
    <xf numFmtId="0" fontId="8" fillId="0" borderId="19" xfId="5" applyFont="1" applyBorder="1" applyAlignment="1">
      <alignment horizontal="left" vertical="center" wrapText="1"/>
    </xf>
    <xf numFmtId="0" fontId="27" fillId="4" borderId="20" xfId="2" applyBorder="1" applyAlignment="1">
      <alignment horizontal="center" vertical="center" wrapText="1"/>
    </xf>
    <xf numFmtId="0" fontId="21" fillId="6" borderId="19" xfId="4" applyFont="1" applyBorder="1" applyAlignment="1">
      <alignment horizontal="center"/>
    </xf>
    <xf numFmtId="0" fontId="8" fillId="7" borderId="19" xfId="5" applyFont="1" applyFill="1" applyBorder="1" applyAlignment="1">
      <alignment horizontal="left" vertical="center" wrapText="1"/>
    </xf>
    <xf numFmtId="0" fontId="27" fillId="4" borderId="14" xfId="2" applyBorder="1" applyAlignment="1">
      <alignment horizontal="center" vertical="center" wrapText="1"/>
    </xf>
    <xf numFmtId="0" fontId="27" fillId="4" borderId="19" xfId="2" applyBorder="1" applyAlignment="1">
      <alignment horizontal="center" vertical="center" wrapText="1"/>
    </xf>
    <xf numFmtId="0" fontId="27" fillId="4" borderId="21" xfId="2" applyBorder="1" applyAlignment="1">
      <alignment horizontal="center" vertical="center" wrapText="1"/>
    </xf>
    <xf numFmtId="0" fontId="8" fillId="9" borderId="14" xfId="5" applyFont="1" applyFill="1" applyBorder="1" applyAlignment="1">
      <alignment horizontal="left" vertical="center" wrapText="1"/>
    </xf>
    <xf numFmtId="0" fontId="8" fillId="2" borderId="19" xfId="5" applyFont="1" applyFill="1" applyBorder="1" applyAlignment="1">
      <alignment horizontal="left" vertical="center" wrapText="1"/>
    </xf>
    <xf numFmtId="0" fontId="27" fillId="4" borderId="22" xfId="2" applyBorder="1" applyAlignment="1">
      <alignment horizontal="center" vertical="center" wrapText="1"/>
    </xf>
    <xf numFmtId="0" fontId="8" fillId="10" borderId="14" xfId="5" applyFont="1" applyFill="1" applyBorder="1" applyAlignment="1">
      <alignment horizontal="left" vertical="center" wrapText="1"/>
    </xf>
    <xf numFmtId="0" fontId="8" fillId="2" borderId="14" xfId="5" applyFont="1" applyFill="1" applyBorder="1" applyAlignment="1">
      <alignment horizontal="left" vertical="center" wrapText="1"/>
    </xf>
    <xf numFmtId="0" fontId="8" fillId="11" borderId="19" xfId="5" applyFont="1" applyFill="1" applyBorder="1" applyAlignment="1">
      <alignment horizontal="left" vertical="center" wrapText="1"/>
    </xf>
    <xf numFmtId="0" fontId="30" fillId="18" borderId="19" xfId="7" applyBorder="1" applyAlignment="1">
      <alignment horizontal="center" vertical="center" wrapText="1"/>
    </xf>
    <xf numFmtId="0" fontId="30" fillId="18" borderId="20" xfId="7" applyBorder="1" applyAlignment="1">
      <alignment horizontal="center" vertical="center" wrapText="1"/>
    </xf>
    <xf numFmtId="0" fontId="30" fillId="18" borderId="21" xfId="7" applyBorder="1" applyAlignment="1">
      <alignment horizontal="center" vertical="center" wrapText="1"/>
    </xf>
    <xf numFmtId="0" fontId="8" fillId="12" borderId="19" xfId="5" applyFont="1" applyFill="1" applyBorder="1" applyAlignment="1">
      <alignment horizontal="left" vertical="center" wrapText="1"/>
    </xf>
    <xf numFmtId="0" fontId="30" fillId="18" borderId="23" xfId="7" applyBorder="1" applyAlignment="1">
      <alignment horizontal="center" vertical="center" wrapText="1"/>
    </xf>
    <xf numFmtId="0" fontId="8" fillId="13" borderId="19" xfId="5" applyFont="1" applyFill="1" applyBorder="1" applyAlignment="1">
      <alignment horizontal="left" vertical="center" wrapText="1"/>
    </xf>
    <xf numFmtId="0" fontId="29" fillId="17" borderId="24" xfId="6" applyBorder="1" applyAlignment="1">
      <alignment horizontal="center" vertical="center" wrapText="1"/>
    </xf>
    <xf numFmtId="0" fontId="26" fillId="5" borderId="19" xfId="3" applyBorder="1" applyAlignment="1">
      <alignment horizontal="center" vertical="center" wrapText="1"/>
    </xf>
    <xf numFmtId="0" fontId="8" fillId="14" borderId="19" xfId="5" applyFont="1" applyFill="1" applyBorder="1" applyAlignment="1">
      <alignment horizontal="left" vertical="center" wrapText="1"/>
    </xf>
    <xf numFmtId="0" fontId="26" fillId="5" borderId="21" xfId="3" applyBorder="1" applyAlignment="1">
      <alignment horizontal="center" vertical="center" wrapText="1"/>
    </xf>
    <xf numFmtId="0" fontId="29" fillId="17" borderId="20" xfId="6" applyBorder="1" applyAlignment="1">
      <alignment horizontal="center" vertical="center" wrapText="1"/>
    </xf>
    <xf numFmtId="0" fontId="8" fillId="10" borderId="19" xfId="5" applyFont="1" applyFill="1" applyBorder="1" applyAlignment="1">
      <alignment horizontal="left" vertical="center" wrapText="1"/>
    </xf>
    <xf numFmtId="0" fontId="8" fillId="15" borderId="19" xfId="5" applyFont="1" applyFill="1" applyBorder="1" applyAlignment="1">
      <alignment horizontal="left" vertical="center" wrapText="1"/>
    </xf>
    <xf numFmtId="0" fontId="8" fillId="7" borderId="25" xfId="5" applyFont="1" applyFill="1" applyBorder="1" applyAlignment="1">
      <alignment horizontal="left" vertical="center" wrapText="1"/>
    </xf>
    <xf numFmtId="0" fontId="8" fillId="15" borderId="25" xfId="5" applyFont="1" applyFill="1" applyBorder="1" applyAlignment="1">
      <alignment horizontal="left" vertical="center" wrapText="1"/>
    </xf>
    <xf numFmtId="0" fontId="30" fillId="18" borderId="25" xfId="7" applyBorder="1" applyAlignment="1">
      <alignment horizontal="center" vertical="center" wrapText="1"/>
    </xf>
    <xf numFmtId="0" fontId="26" fillId="5" borderId="25" xfId="3" applyBorder="1" applyAlignment="1">
      <alignment horizontal="center" vertical="center" wrapText="1"/>
    </xf>
    <xf numFmtId="0" fontId="27" fillId="4" borderId="25" xfId="2" applyBorder="1" applyAlignment="1">
      <alignment horizontal="center" vertical="center" wrapText="1"/>
    </xf>
    <xf numFmtId="0" fontId="27" fillId="4" borderId="26" xfId="2" applyBorder="1" applyAlignment="1">
      <alignment horizontal="center" vertical="center" wrapText="1"/>
    </xf>
    <xf numFmtId="0" fontId="30" fillId="18" borderId="27" xfId="7" applyBorder="1" applyAlignment="1">
      <alignment horizontal="center" vertical="center" wrapText="1"/>
    </xf>
    <xf numFmtId="0" fontId="29" fillId="17" borderId="28" xfId="6" applyBorder="1" applyAlignment="1">
      <alignment horizontal="center" vertical="center" wrapText="1"/>
    </xf>
    <xf numFmtId="0" fontId="30" fillId="18" borderId="26" xfId="7" applyBorder="1" applyAlignment="1">
      <alignment horizontal="center" vertical="center" wrapText="1"/>
    </xf>
    <xf numFmtId="0" fontId="29" fillId="17" borderId="7" xfId="6" applyBorder="1" applyAlignment="1">
      <alignment horizontal="center" vertical="center" wrapText="1"/>
    </xf>
    <xf numFmtId="0" fontId="29" fillId="17" borderId="10" xfId="6" applyBorder="1" applyAlignment="1">
      <alignment horizontal="center" vertical="center" wrapText="1"/>
    </xf>
    <xf numFmtId="0" fontId="21" fillId="6" borderId="25" xfId="4" applyFont="1" applyBorder="1" applyAlignment="1">
      <alignment horizontal="center"/>
    </xf>
    <xf numFmtId="0" fontId="8" fillId="2" borderId="0" xfId="5" applyFont="1" applyFill="1" applyAlignment="1">
      <alignment horizontal="left"/>
    </xf>
    <xf numFmtId="0" fontId="8" fillId="0" borderId="0" xfId="5" applyFont="1" applyAlignment="1">
      <alignment horizontal="left"/>
    </xf>
    <xf numFmtId="0" fontId="8" fillId="0" borderId="0" xfId="5" applyFont="1"/>
    <xf numFmtId="164" fontId="3" fillId="2" borderId="4" xfId="0" applyNumberFormat="1" applyFont="1" applyFill="1" applyBorder="1" applyAlignment="1">
      <alignment horizontal="left" vertical="center" wrapText="1" indent="4"/>
    </xf>
    <xf numFmtId="0" fontId="3" fillId="2" borderId="4" xfId="0" applyFont="1" applyFill="1" applyBorder="1" applyAlignment="1">
      <alignment horizontal="left" vertical="center" wrapText="1" indent="4"/>
    </xf>
    <xf numFmtId="1" fontId="3" fillId="2" borderId="4" xfId="0" applyNumberFormat="1" applyFont="1" applyFill="1" applyBorder="1" applyAlignment="1">
      <alignment horizontal="left" vertical="center" wrapText="1" indent="4"/>
    </xf>
    <xf numFmtId="164" fontId="26" fillId="5" borderId="4" xfId="3" applyNumberFormat="1" applyBorder="1" applyAlignment="1">
      <alignment horizontal="left" vertical="center" wrapText="1" indent="4"/>
    </xf>
    <xf numFmtId="0" fontId="26" fillId="5" borderId="4" xfId="3" applyBorder="1" applyAlignment="1">
      <alignment horizontal="left" vertical="center" wrapText="1" indent="4"/>
    </xf>
    <xf numFmtId="0" fontId="17" fillId="2" borderId="0" xfId="0" applyFont="1" applyFill="1" applyAlignment="1">
      <alignment horizontal="left" vertical="center" wrapText="1"/>
    </xf>
    <xf numFmtId="0" fontId="6" fillId="2" borderId="3"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13" fillId="2" borderId="0" xfId="0" applyFont="1" applyFill="1" applyAlignment="1">
      <alignment horizontal="left" vertical="center" wrapText="1"/>
    </xf>
    <xf numFmtId="0" fontId="15" fillId="2" borderId="0" xfId="0" applyFont="1" applyFill="1" applyAlignment="1">
      <alignment horizontal="left" vertical="center" wrapText="1"/>
    </xf>
    <xf numFmtId="0" fontId="2" fillId="3" borderId="4" xfId="0" applyFont="1" applyFill="1" applyBorder="1" applyAlignment="1">
      <alignment horizontal="left" vertical="center" wrapText="1"/>
    </xf>
    <xf numFmtId="0" fontId="2" fillId="3" borderId="4" xfId="0" applyFont="1" applyFill="1" applyBorder="1" applyAlignment="1">
      <alignment horizontal="center" vertical="center" wrapText="1"/>
    </xf>
    <xf numFmtId="0" fontId="2" fillId="2" borderId="2" xfId="0" applyFont="1" applyFill="1" applyBorder="1" applyAlignment="1">
      <alignment horizontal="left" vertical="center"/>
    </xf>
    <xf numFmtId="0" fontId="2" fillId="2" borderId="0" xfId="0" applyFont="1" applyFill="1" applyBorder="1" applyAlignment="1">
      <alignment horizontal="left" vertical="center"/>
    </xf>
    <xf numFmtId="0" fontId="26" fillId="5" borderId="4" xfId="3" applyBorder="1" applyAlignment="1">
      <alignment horizontal="left" vertical="center" wrapText="1" indent="2"/>
    </xf>
    <xf numFmtId="0" fontId="27" fillId="4" borderId="4" xfId="2" applyBorder="1" applyAlignment="1">
      <alignment horizontal="left" vertical="center" wrapText="1" indent="2"/>
    </xf>
    <xf numFmtId="0" fontId="30" fillId="18" borderId="4" xfId="7" applyBorder="1" applyAlignment="1">
      <alignment horizontal="left" vertical="center" wrapText="1" indent="4"/>
    </xf>
    <xf numFmtId="0" fontId="30" fillId="18" borderId="4" xfId="7" applyBorder="1" applyAlignment="1">
      <alignment horizontal="left" vertical="center" wrapText="1" indent="2"/>
    </xf>
    <xf numFmtId="164" fontId="30" fillId="18" borderId="4" xfId="7" applyNumberFormat="1" applyBorder="1" applyAlignment="1">
      <alignment horizontal="left" vertical="center" wrapText="1" indent="4"/>
    </xf>
    <xf numFmtId="164" fontId="30" fillId="18" borderId="4" xfId="7" applyNumberFormat="1" applyBorder="1" applyAlignment="1">
      <alignment horizontal="left" vertical="center" wrapText="1" indent="2"/>
    </xf>
    <xf numFmtId="0" fontId="3" fillId="2" borderId="4" xfId="0" applyFont="1" applyFill="1" applyBorder="1" applyAlignment="1">
      <alignment horizontal="left" vertical="center" wrapText="1" indent="3"/>
    </xf>
    <xf numFmtId="0" fontId="27" fillId="4" borderId="4" xfId="2" quotePrefix="1" applyBorder="1" applyAlignment="1">
      <alignment horizontal="left" vertical="center" wrapText="1" indent="4"/>
    </xf>
    <xf numFmtId="0" fontId="32" fillId="2" borderId="0" xfId="0" applyFont="1" applyFill="1" applyBorder="1" applyAlignment="1">
      <alignment horizontal="left" vertical="center" wrapText="1"/>
    </xf>
    <xf numFmtId="0" fontId="32" fillId="2" borderId="0" xfId="0" applyFont="1" applyFill="1" applyAlignment="1">
      <alignment horizontal="left" vertical="center"/>
    </xf>
  </cellXfs>
  <cellStyles count="8">
    <cellStyle name="Bad" xfId="2" builtinId="27" customBuiltin="1"/>
    <cellStyle name="Good" xfId="1" builtinId="26" customBuiltin="1"/>
    <cellStyle name="Good 2" xfId="6"/>
    <cellStyle name="Input" xfId="4" builtinId="20"/>
    <cellStyle name="Neutral" xfId="3" builtinId="28" customBuiltin="1"/>
    <cellStyle name="Normal" xfId="0" builtinId="0"/>
    <cellStyle name="Normal 2" xfId="5"/>
    <cellStyle name="Part 2" xfId="7"/>
  </cellStyles>
  <dxfs count="60">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24994659260841701"/>
      </font>
      <fill>
        <patternFill>
          <bgColor theme="9" tint="0.39994506668294322"/>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b/>
        <i val="0"/>
        <color theme="9" tint="-0.499984740745262"/>
      </font>
      <fill>
        <patternFill>
          <bgColor theme="9" tint="0.39994506668294322"/>
        </patternFill>
      </fill>
    </dxf>
    <dxf>
      <font>
        <b/>
        <i val="0"/>
        <color theme="9" tint="-0.499984740745262"/>
      </font>
      <fill>
        <patternFill>
          <bgColor theme="9" tint="0.39994506668294322"/>
        </patternFill>
      </fill>
    </dxf>
    <dxf>
      <font>
        <b/>
        <i val="0"/>
        <color theme="9" tint="-0.499984740745262"/>
      </font>
      <fill>
        <patternFill>
          <bgColor theme="9" tint="0.39994506668294322"/>
        </patternFill>
      </fill>
    </dxf>
    <dxf>
      <font>
        <b/>
        <i val="0"/>
        <color theme="9" tint="-0.499984740745262"/>
      </font>
      <fill>
        <patternFill>
          <bgColor theme="9" tint="0.39994506668294322"/>
        </patternFill>
      </fill>
    </dxf>
    <dxf>
      <font>
        <color rgb="FF9C0006"/>
      </font>
      <fill>
        <patternFill>
          <bgColor rgb="FFFFC7CE"/>
        </patternFill>
      </fill>
    </dxf>
    <dxf>
      <font>
        <b/>
        <i val="0"/>
        <color theme="9" tint="-0.499984740745262"/>
      </font>
      <fill>
        <patternFill>
          <bgColor theme="9" tint="0.39994506668294322"/>
        </patternFill>
      </fill>
    </dxf>
    <dxf>
      <font>
        <b/>
        <i val="0"/>
        <color theme="9" tint="-0.499984740745262"/>
      </font>
      <fill>
        <patternFill>
          <bgColor theme="9" tint="0.39994506668294322"/>
        </patternFill>
      </fill>
    </dxf>
    <dxf>
      <font>
        <b/>
        <i val="0"/>
        <color theme="9" tint="-0.499984740745262"/>
      </font>
      <fill>
        <patternFill>
          <bgColor theme="9" tint="0.39994506668294322"/>
        </patternFill>
      </fill>
    </dxf>
    <dxf>
      <font>
        <b/>
        <i val="0"/>
        <color theme="9" tint="-0.499984740745262"/>
      </font>
      <fill>
        <patternFill>
          <bgColor theme="9" tint="0.39994506668294322"/>
        </patternFill>
      </fill>
    </dxf>
    <dxf>
      <font>
        <b/>
        <i val="0"/>
        <color theme="9" tint="-0.499984740745262"/>
      </font>
      <fill>
        <patternFill>
          <bgColor theme="9" tint="0.39994506668294322"/>
        </patternFill>
      </fill>
    </dxf>
    <dxf>
      <font>
        <b/>
        <i val="0"/>
        <color theme="9" tint="-0.499984740745262"/>
      </font>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FF99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221"/>
  <sheetViews>
    <sheetView zoomScale="85" zoomScaleNormal="85" workbookViewId="0">
      <pane xSplit="1" topLeftCell="B1" activePane="topRight" state="frozen"/>
      <selection pane="topRight" activeCell="F34" sqref="F34"/>
    </sheetView>
  </sheetViews>
  <sheetFormatPr defaultColWidth="9.140625" defaultRowHeight="12.75" x14ac:dyDescent="0.2"/>
  <cols>
    <col min="1" max="1" width="31.140625" style="132" customWidth="1"/>
    <col min="2" max="2" width="7.7109375" style="132" bestFit="1" customWidth="1"/>
    <col min="3" max="6" width="13.5703125" style="133" customWidth="1"/>
    <col min="7" max="7" width="12" style="133" customWidth="1"/>
    <col min="8" max="9" width="13.5703125" style="133" customWidth="1"/>
    <col min="10" max="10" width="13" style="133" customWidth="1"/>
    <col min="11" max="12" width="12" style="133" customWidth="1"/>
    <col min="13" max="19" width="13.85546875" style="133" customWidth="1"/>
    <col min="20" max="20" width="14.5703125" style="133" customWidth="1"/>
    <col min="21" max="22" width="13.140625" style="133" customWidth="1"/>
    <col min="23" max="25" width="12" style="133" customWidth="1"/>
    <col min="26" max="26" width="13.140625" style="133" customWidth="1"/>
    <col min="27" max="27" width="13" style="85" customWidth="1"/>
    <col min="28" max="54" width="9.140625" style="85"/>
    <col min="55" max="16384" width="9.140625" style="133"/>
  </cols>
  <sheetData>
    <row r="1" spans="1:27" ht="26.25" thickBot="1" x14ac:dyDescent="0.25">
      <c r="A1" s="79" t="s">
        <v>177</v>
      </c>
      <c r="B1" s="79" t="s">
        <v>178</v>
      </c>
      <c r="C1" s="80" t="s">
        <v>179</v>
      </c>
      <c r="D1" s="80" t="s">
        <v>180</v>
      </c>
      <c r="E1" s="80" t="s">
        <v>70</v>
      </c>
      <c r="F1" s="81" t="s">
        <v>40</v>
      </c>
      <c r="G1" s="80" t="s">
        <v>90</v>
      </c>
      <c r="H1" s="82" t="s">
        <v>68</v>
      </c>
      <c r="I1" s="80" t="s">
        <v>48</v>
      </c>
      <c r="J1" s="82" t="s">
        <v>56</v>
      </c>
      <c r="K1" s="80" t="s">
        <v>86</v>
      </c>
      <c r="L1" s="82" t="s">
        <v>181</v>
      </c>
      <c r="M1" s="80" t="s">
        <v>76</v>
      </c>
      <c r="N1" s="83" t="s">
        <v>63</v>
      </c>
      <c r="O1" s="80" t="s">
        <v>73</v>
      </c>
      <c r="P1" s="82" t="s">
        <v>43</v>
      </c>
      <c r="Q1" s="80" t="s">
        <v>59</v>
      </c>
      <c r="R1" s="80" t="s">
        <v>182</v>
      </c>
      <c r="S1" s="82" t="s">
        <v>183</v>
      </c>
      <c r="T1" s="80" t="s">
        <v>100</v>
      </c>
      <c r="U1" s="82" t="s">
        <v>96</v>
      </c>
      <c r="V1" s="80" t="s">
        <v>51</v>
      </c>
      <c r="W1" s="82" t="s">
        <v>79</v>
      </c>
      <c r="X1" s="80" t="s">
        <v>184</v>
      </c>
      <c r="Y1" s="82" t="s">
        <v>185</v>
      </c>
      <c r="Z1" s="80" t="s">
        <v>108</v>
      </c>
      <c r="AA1" s="84" t="s">
        <v>186</v>
      </c>
    </row>
    <row r="2" spans="1:27" ht="15" x14ac:dyDescent="0.25">
      <c r="A2" s="86" t="s">
        <v>187</v>
      </c>
      <c r="B2" s="87"/>
      <c r="C2" s="88" t="s">
        <v>188</v>
      </c>
      <c r="D2" s="88" t="s">
        <v>188</v>
      </c>
      <c r="E2" s="88" t="s">
        <v>188</v>
      </c>
      <c r="F2" s="89" t="s">
        <v>188</v>
      </c>
      <c r="G2" s="88" t="s">
        <v>188</v>
      </c>
      <c r="H2" s="90" t="s">
        <v>188</v>
      </c>
      <c r="I2" s="88" t="s">
        <v>188</v>
      </c>
      <c r="J2" s="90" t="s">
        <v>188</v>
      </c>
      <c r="K2" s="88" t="s">
        <v>188</v>
      </c>
      <c r="L2" s="90" t="s">
        <v>188</v>
      </c>
      <c r="M2" s="88" t="s">
        <v>188</v>
      </c>
      <c r="N2" s="91" t="s">
        <v>188</v>
      </c>
      <c r="O2" s="88" t="s">
        <v>188</v>
      </c>
      <c r="P2" s="90" t="s">
        <v>188</v>
      </c>
      <c r="Q2" s="88" t="s">
        <v>188</v>
      </c>
      <c r="R2" s="88" t="s">
        <v>188</v>
      </c>
      <c r="S2" s="90" t="s">
        <v>188</v>
      </c>
      <c r="T2" s="88" t="s">
        <v>188</v>
      </c>
      <c r="U2" s="90" t="s">
        <v>188</v>
      </c>
      <c r="V2" s="88" t="s">
        <v>188</v>
      </c>
      <c r="W2" s="90" t="s">
        <v>188</v>
      </c>
      <c r="X2" s="88" t="s">
        <v>188</v>
      </c>
      <c r="Y2" s="90" t="s">
        <v>188</v>
      </c>
      <c r="Z2" s="91" t="s">
        <v>188</v>
      </c>
      <c r="AA2" s="92">
        <f>COUNTA(C2:Z2)+5</f>
        <v>29</v>
      </c>
    </row>
    <row r="3" spans="1:27" s="85" customFormat="1" ht="15" x14ac:dyDescent="0.25">
      <c r="A3" s="96" t="s">
        <v>7</v>
      </c>
      <c r="B3" s="87"/>
      <c r="C3" s="88" t="s">
        <v>188</v>
      </c>
      <c r="D3" s="97" t="s">
        <v>188</v>
      </c>
      <c r="E3" s="88" t="s">
        <v>188</v>
      </c>
      <c r="F3" s="89" t="s">
        <v>188</v>
      </c>
      <c r="G3" s="88" t="s">
        <v>188</v>
      </c>
      <c r="H3" s="90" t="s">
        <v>188</v>
      </c>
      <c r="I3" s="88" t="s">
        <v>188</v>
      </c>
      <c r="J3" s="90" t="s">
        <v>188</v>
      </c>
      <c r="K3" s="88" t="s">
        <v>188</v>
      </c>
      <c r="L3" s="90" t="s">
        <v>188</v>
      </c>
      <c r="M3" s="88" t="s">
        <v>188</v>
      </c>
      <c r="N3" s="91" t="s">
        <v>188</v>
      </c>
      <c r="O3" s="88" t="s">
        <v>188</v>
      </c>
      <c r="P3" s="90" t="s">
        <v>188</v>
      </c>
      <c r="Q3" s="88" t="s">
        <v>188</v>
      </c>
      <c r="R3" s="88" t="s">
        <v>188</v>
      </c>
      <c r="S3" s="90" t="s">
        <v>188</v>
      </c>
      <c r="T3" s="88" t="s">
        <v>188</v>
      </c>
      <c r="U3" s="90" t="s">
        <v>188</v>
      </c>
      <c r="V3" s="88" t="s">
        <v>188</v>
      </c>
      <c r="W3" s="90" t="s">
        <v>188</v>
      </c>
      <c r="X3" s="88" t="s">
        <v>188</v>
      </c>
      <c r="Y3" s="90" t="s">
        <v>188</v>
      </c>
      <c r="Z3" s="91" t="s">
        <v>188</v>
      </c>
      <c r="AA3" s="95">
        <f>COUNTA(C3:Z3)+5</f>
        <v>29</v>
      </c>
    </row>
    <row r="4" spans="1:27" s="85" customFormat="1" ht="15" x14ac:dyDescent="0.25">
      <c r="A4" s="96" t="s">
        <v>190</v>
      </c>
      <c r="B4" s="100"/>
      <c r="C4" s="88" t="s">
        <v>188</v>
      </c>
      <c r="D4" s="98" t="s">
        <v>189</v>
      </c>
      <c r="E4" s="88" t="s">
        <v>188</v>
      </c>
      <c r="F4" s="89" t="s">
        <v>188</v>
      </c>
      <c r="G4" s="88" t="s">
        <v>188</v>
      </c>
      <c r="H4" s="90" t="s">
        <v>188</v>
      </c>
      <c r="I4" s="98" t="s">
        <v>189</v>
      </c>
      <c r="J4" s="94" t="s">
        <v>189</v>
      </c>
      <c r="K4" s="98" t="s">
        <v>189</v>
      </c>
      <c r="L4" s="90" t="s">
        <v>188</v>
      </c>
      <c r="M4" s="98" t="s">
        <v>189</v>
      </c>
      <c r="N4" s="91" t="s">
        <v>188</v>
      </c>
      <c r="O4" s="88" t="s">
        <v>188</v>
      </c>
      <c r="P4" s="90" t="s">
        <v>188</v>
      </c>
      <c r="Q4" s="88" t="s">
        <v>188</v>
      </c>
      <c r="R4" s="88" t="s">
        <v>188</v>
      </c>
      <c r="S4" s="90" t="s">
        <v>188</v>
      </c>
      <c r="T4" s="88" t="s">
        <v>188</v>
      </c>
      <c r="U4" s="90" t="s">
        <v>188</v>
      </c>
      <c r="V4" s="88" t="s">
        <v>188</v>
      </c>
      <c r="W4" s="90" t="s">
        <v>188</v>
      </c>
      <c r="X4" s="88" t="s">
        <v>188</v>
      </c>
      <c r="Y4" s="90" t="s">
        <v>188</v>
      </c>
      <c r="Z4" s="91" t="s">
        <v>188</v>
      </c>
      <c r="AA4" s="95">
        <f>COUNTA(N4:Z4,L4,E4:H4,C4)</f>
        <v>19</v>
      </c>
    </row>
    <row r="5" spans="1:27" s="85" customFormat="1" ht="15" x14ac:dyDescent="0.25">
      <c r="A5" s="96" t="s">
        <v>191</v>
      </c>
      <c r="B5" s="100"/>
      <c r="C5" s="88" t="s">
        <v>188</v>
      </c>
      <c r="D5" s="98" t="s">
        <v>189</v>
      </c>
      <c r="E5" s="88" t="s">
        <v>188</v>
      </c>
      <c r="F5" s="89" t="s">
        <v>188</v>
      </c>
      <c r="G5" s="88" t="s">
        <v>188</v>
      </c>
      <c r="H5" s="90" t="s">
        <v>188</v>
      </c>
      <c r="I5" s="98" t="s">
        <v>189</v>
      </c>
      <c r="J5" s="94" t="s">
        <v>189</v>
      </c>
      <c r="K5" s="98" t="s">
        <v>189</v>
      </c>
      <c r="L5" s="90" t="s">
        <v>188</v>
      </c>
      <c r="M5" s="98" t="s">
        <v>189</v>
      </c>
      <c r="N5" s="91" t="s">
        <v>188</v>
      </c>
      <c r="O5" s="88" t="s">
        <v>188</v>
      </c>
      <c r="P5" s="90" t="s">
        <v>188</v>
      </c>
      <c r="Q5" s="88" t="s">
        <v>188</v>
      </c>
      <c r="R5" s="88" t="s">
        <v>188</v>
      </c>
      <c r="S5" s="90" t="s">
        <v>188</v>
      </c>
      <c r="T5" s="88" t="s">
        <v>188</v>
      </c>
      <c r="U5" s="90" t="s">
        <v>188</v>
      </c>
      <c r="V5" s="88" t="s">
        <v>188</v>
      </c>
      <c r="W5" s="90" t="s">
        <v>188</v>
      </c>
      <c r="X5" s="88" t="s">
        <v>188</v>
      </c>
      <c r="Y5" s="90" t="s">
        <v>188</v>
      </c>
      <c r="Z5" s="91" t="s">
        <v>188</v>
      </c>
      <c r="AA5" s="95">
        <f t="shared" ref="AA5:AA6" si="0">COUNTA(N5:Z5,L5,E5:H5,C5)</f>
        <v>19</v>
      </c>
    </row>
    <row r="6" spans="1:27" s="85" customFormat="1" ht="15" x14ac:dyDescent="0.25">
      <c r="A6" s="96" t="s">
        <v>192</v>
      </c>
      <c r="B6" s="100"/>
      <c r="C6" s="88" t="s">
        <v>188</v>
      </c>
      <c r="D6" s="98" t="s">
        <v>189</v>
      </c>
      <c r="E6" s="88" t="s">
        <v>188</v>
      </c>
      <c r="F6" s="89" t="s">
        <v>188</v>
      </c>
      <c r="G6" s="88" t="s">
        <v>188</v>
      </c>
      <c r="H6" s="90" t="s">
        <v>188</v>
      </c>
      <c r="I6" s="98" t="s">
        <v>189</v>
      </c>
      <c r="J6" s="94" t="s">
        <v>189</v>
      </c>
      <c r="K6" s="98" t="s">
        <v>189</v>
      </c>
      <c r="L6" s="90" t="s">
        <v>188</v>
      </c>
      <c r="M6" s="98" t="s">
        <v>189</v>
      </c>
      <c r="N6" s="91" t="s">
        <v>188</v>
      </c>
      <c r="O6" s="88" t="s">
        <v>188</v>
      </c>
      <c r="P6" s="90" t="s">
        <v>188</v>
      </c>
      <c r="Q6" s="88" t="s">
        <v>188</v>
      </c>
      <c r="R6" s="88" t="s">
        <v>188</v>
      </c>
      <c r="S6" s="90" t="s">
        <v>188</v>
      </c>
      <c r="T6" s="88" t="s">
        <v>188</v>
      </c>
      <c r="U6" s="90" t="s">
        <v>188</v>
      </c>
      <c r="V6" s="88" t="s">
        <v>188</v>
      </c>
      <c r="W6" s="90" t="s">
        <v>188</v>
      </c>
      <c r="X6" s="88" t="s">
        <v>188</v>
      </c>
      <c r="Y6" s="90" t="s">
        <v>188</v>
      </c>
      <c r="Z6" s="91" t="s">
        <v>188</v>
      </c>
      <c r="AA6" s="95">
        <f t="shared" si="0"/>
        <v>19</v>
      </c>
    </row>
    <row r="7" spans="1:27" s="85" customFormat="1" ht="15" x14ac:dyDescent="0.25">
      <c r="A7" s="96" t="s">
        <v>193</v>
      </c>
      <c r="B7" s="101" t="s">
        <v>194</v>
      </c>
      <c r="C7" s="98" t="s">
        <v>189</v>
      </c>
      <c r="D7" s="98" t="s">
        <v>189</v>
      </c>
      <c r="E7" s="98" t="s">
        <v>189</v>
      </c>
      <c r="F7" s="102" t="s">
        <v>189</v>
      </c>
      <c r="G7" s="98" t="s">
        <v>189</v>
      </c>
      <c r="H7" s="94" t="s">
        <v>189</v>
      </c>
      <c r="I7" s="88" t="s">
        <v>188</v>
      </c>
      <c r="J7" s="94" t="s">
        <v>189</v>
      </c>
      <c r="K7" s="88" t="s">
        <v>188</v>
      </c>
      <c r="L7" s="94" t="s">
        <v>189</v>
      </c>
      <c r="M7" s="98" t="s">
        <v>189</v>
      </c>
      <c r="N7" s="99" t="s">
        <v>189</v>
      </c>
      <c r="O7" s="98" t="s">
        <v>189</v>
      </c>
      <c r="P7" s="94" t="s">
        <v>189</v>
      </c>
      <c r="Q7" s="98" t="s">
        <v>189</v>
      </c>
      <c r="R7" s="98" t="s">
        <v>189</v>
      </c>
      <c r="S7" s="94" t="s">
        <v>189</v>
      </c>
      <c r="T7" s="98" t="s">
        <v>189</v>
      </c>
      <c r="U7" s="94" t="s">
        <v>189</v>
      </c>
      <c r="V7" s="98" t="s">
        <v>189</v>
      </c>
      <c r="W7" s="94" t="s">
        <v>189</v>
      </c>
      <c r="X7" s="98" t="s">
        <v>189</v>
      </c>
      <c r="Y7" s="94" t="s">
        <v>189</v>
      </c>
      <c r="Z7" s="99" t="s">
        <v>189</v>
      </c>
      <c r="AA7" s="95">
        <f>COUNTA(I7,K7)</f>
        <v>2</v>
      </c>
    </row>
    <row r="8" spans="1:27" s="85" customFormat="1" ht="15" x14ac:dyDescent="0.25">
      <c r="A8" s="96" t="s">
        <v>195</v>
      </c>
      <c r="B8" s="103"/>
      <c r="C8" s="88" t="s">
        <v>188</v>
      </c>
      <c r="D8" s="88" t="s">
        <v>188</v>
      </c>
      <c r="E8" s="88" t="s">
        <v>188</v>
      </c>
      <c r="F8" s="89" t="s">
        <v>188</v>
      </c>
      <c r="G8" s="88" t="s">
        <v>188</v>
      </c>
      <c r="H8" s="90" t="s">
        <v>188</v>
      </c>
      <c r="I8" s="88" t="s">
        <v>188</v>
      </c>
      <c r="J8" s="90" t="s">
        <v>188</v>
      </c>
      <c r="K8" s="88" t="s">
        <v>188</v>
      </c>
      <c r="L8" s="90" t="s">
        <v>188</v>
      </c>
      <c r="M8" s="88" t="s">
        <v>188</v>
      </c>
      <c r="N8" s="91" t="s">
        <v>188</v>
      </c>
      <c r="O8" s="88" t="s">
        <v>188</v>
      </c>
      <c r="P8" s="90" t="s">
        <v>188</v>
      </c>
      <c r="Q8" s="88" t="s">
        <v>188</v>
      </c>
      <c r="R8" s="88" t="s">
        <v>188</v>
      </c>
      <c r="S8" s="90" t="s">
        <v>188</v>
      </c>
      <c r="T8" s="88" t="s">
        <v>188</v>
      </c>
      <c r="U8" s="90" t="s">
        <v>188</v>
      </c>
      <c r="V8" s="88" t="s">
        <v>188</v>
      </c>
      <c r="W8" s="90" t="s">
        <v>188</v>
      </c>
      <c r="X8" s="88" t="s">
        <v>188</v>
      </c>
      <c r="Y8" s="90" t="s">
        <v>188</v>
      </c>
      <c r="Z8" s="91" t="s">
        <v>188</v>
      </c>
      <c r="AA8" s="95">
        <f>COUNTA(C8:Z8)+5</f>
        <v>29</v>
      </c>
    </row>
    <row r="9" spans="1:27" s="85" customFormat="1" ht="15" x14ac:dyDescent="0.25">
      <c r="A9" s="96" t="s">
        <v>196</v>
      </c>
      <c r="B9" s="103"/>
      <c r="C9" s="88" t="s">
        <v>188</v>
      </c>
      <c r="D9" s="88" t="s">
        <v>188</v>
      </c>
      <c r="E9" s="88" t="s">
        <v>188</v>
      </c>
      <c r="F9" s="89" t="s">
        <v>188</v>
      </c>
      <c r="G9" s="88" t="s">
        <v>188</v>
      </c>
      <c r="H9" s="90" t="s">
        <v>188</v>
      </c>
      <c r="I9" s="88" t="s">
        <v>188</v>
      </c>
      <c r="J9" s="94" t="s">
        <v>189</v>
      </c>
      <c r="K9" s="98" t="s">
        <v>189</v>
      </c>
      <c r="L9" s="90" t="s">
        <v>188</v>
      </c>
      <c r="M9" s="98" t="s">
        <v>189</v>
      </c>
      <c r="N9" s="91" t="s">
        <v>188</v>
      </c>
      <c r="O9" s="88" t="s">
        <v>188</v>
      </c>
      <c r="P9" s="90" t="s">
        <v>188</v>
      </c>
      <c r="Q9" s="88" t="s">
        <v>188</v>
      </c>
      <c r="R9" s="88" t="s">
        <v>188</v>
      </c>
      <c r="S9" s="90" t="s">
        <v>188</v>
      </c>
      <c r="T9" s="88" t="s">
        <v>188</v>
      </c>
      <c r="U9" s="90" t="s">
        <v>188</v>
      </c>
      <c r="V9" s="88" t="s">
        <v>188</v>
      </c>
      <c r="W9" s="94" t="s">
        <v>189</v>
      </c>
      <c r="X9" s="88" t="s">
        <v>188</v>
      </c>
      <c r="Y9" s="90" t="s">
        <v>188</v>
      </c>
      <c r="Z9" s="91" t="s">
        <v>188</v>
      </c>
      <c r="AA9" s="95">
        <f>COUNTA(X9:Z9,N9:V9,L9,C9:I9)+5</f>
        <v>25</v>
      </c>
    </row>
    <row r="10" spans="1:27" s="85" customFormat="1" ht="15" x14ac:dyDescent="0.25">
      <c r="A10" s="96" t="s">
        <v>197</v>
      </c>
      <c r="B10" s="103"/>
      <c r="C10" s="88" t="s">
        <v>188</v>
      </c>
      <c r="D10" s="88" t="s">
        <v>188</v>
      </c>
      <c r="E10" s="88" t="s">
        <v>188</v>
      </c>
      <c r="F10" s="89" t="s">
        <v>188</v>
      </c>
      <c r="G10" s="88" t="s">
        <v>188</v>
      </c>
      <c r="H10" s="90" t="s">
        <v>188</v>
      </c>
      <c r="I10" s="88" t="s">
        <v>188</v>
      </c>
      <c r="J10" s="90" t="s">
        <v>188</v>
      </c>
      <c r="K10" s="98" t="s">
        <v>189</v>
      </c>
      <c r="L10" s="90" t="s">
        <v>188</v>
      </c>
      <c r="M10" s="88" t="s">
        <v>188</v>
      </c>
      <c r="N10" s="91" t="s">
        <v>188</v>
      </c>
      <c r="O10" s="88" t="s">
        <v>188</v>
      </c>
      <c r="P10" s="90" t="s">
        <v>188</v>
      </c>
      <c r="Q10" s="88" t="s">
        <v>188</v>
      </c>
      <c r="R10" s="88" t="s">
        <v>188</v>
      </c>
      <c r="S10" s="90" t="s">
        <v>188</v>
      </c>
      <c r="T10" s="88" t="s">
        <v>188</v>
      </c>
      <c r="U10" s="90" t="s">
        <v>188</v>
      </c>
      <c r="V10" s="88" t="s">
        <v>188</v>
      </c>
      <c r="W10" s="90" t="s">
        <v>188</v>
      </c>
      <c r="X10" s="88" t="s">
        <v>188</v>
      </c>
      <c r="Y10" s="90" t="s">
        <v>188</v>
      </c>
      <c r="Z10" s="91" t="s">
        <v>188</v>
      </c>
      <c r="AA10" s="95">
        <f>COUNTA(L10:Z10,C10:J10)+5</f>
        <v>28</v>
      </c>
    </row>
    <row r="11" spans="1:27" s="85" customFormat="1" ht="15" x14ac:dyDescent="0.25">
      <c r="A11" s="96" t="s">
        <v>198</v>
      </c>
      <c r="B11" s="103"/>
      <c r="C11" s="88" t="s">
        <v>188</v>
      </c>
      <c r="D11" s="88" t="s">
        <v>188</v>
      </c>
      <c r="E11" s="88" t="s">
        <v>188</v>
      </c>
      <c r="F11" s="89" t="s">
        <v>188</v>
      </c>
      <c r="G11" s="88" t="s">
        <v>188</v>
      </c>
      <c r="H11" s="90" t="s">
        <v>188</v>
      </c>
      <c r="I11" s="88" t="s">
        <v>188</v>
      </c>
      <c r="J11" s="90" t="s">
        <v>188</v>
      </c>
      <c r="K11" s="88" t="s">
        <v>188</v>
      </c>
      <c r="L11" s="90" t="s">
        <v>188</v>
      </c>
      <c r="M11" s="88" t="s">
        <v>188</v>
      </c>
      <c r="N11" s="91" t="s">
        <v>188</v>
      </c>
      <c r="O11" s="88" t="s">
        <v>188</v>
      </c>
      <c r="P11" s="90" t="s">
        <v>188</v>
      </c>
      <c r="Q11" s="88" t="s">
        <v>188</v>
      </c>
      <c r="R11" s="88" t="s">
        <v>188</v>
      </c>
      <c r="S11" s="90" t="s">
        <v>188</v>
      </c>
      <c r="T11" s="88" t="s">
        <v>188</v>
      </c>
      <c r="U11" s="90" t="s">
        <v>188</v>
      </c>
      <c r="V11" s="88" t="s">
        <v>188</v>
      </c>
      <c r="W11" s="90" t="s">
        <v>188</v>
      </c>
      <c r="X11" s="88" t="s">
        <v>188</v>
      </c>
      <c r="Y11" s="90" t="s">
        <v>188</v>
      </c>
      <c r="Z11" s="91" t="s">
        <v>188</v>
      </c>
      <c r="AA11" s="95">
        <f>COUNTA(C11:Z11)+5</f>
        <v>29</v>
      </c>
    </row>
    <row r="12" spans="1:27" s="85" customFormat="1" ht="15" x14ac:dyDescent="0.25">
      <c r="A12" s="96" t="s">
        <v>199</v>
      </c>
      <c r="B12" s="103"/>
      <c r="C12" s="88" t="s">
        <v>188</v>
      </c>
      <c r="D12" s="88" t="s">
        <v>188</v>
      </c>
      <c r="E12" s="88" t="s">
        <v>188</v>
      </c>
      <c r="F12" s="89" t="s">
        <v>188</v>
      </c>
      <c r="G12" s="88" t="s">
        <v>188</v>
      </c>
      <c r="H12" s="90" t="s">
        <v>188</v>
      </c>
      <c r="I12" s="88" t="s">
        <v>188</v>
      </c>
      <c r="J12" s="90" t="s">
        <v>188</v>
      </c>
      <c r="K12" s="88" t="s">
        <v>188</v>
      </c>
      <c r="L12" s="90" t="s">
        <v>188</v>
      </c>
      <c r="M12" s="88" t="s">
        <v>188</v>
      </c>
      <c r="N12" s="91" t="s">
        <v>188</v>
      </c>
      <c r="O12" s="88" t="s">
        <v>188</v>
      </c>
      <c r="P12" s="90" t="s">
        <v>188</v>
      </c>
      <c r="Q12" s="88" t="s">
        <v>188</v>
      </c>
      <c r="R12" s="88" t="s">
        <v>188</v>
      </c>
      <c r="S12" s="90" t="s">
        <v>188</v>
      </c>
      <c r="T12" s="88" t="s">
        <v>188</v>
      </c>
      <c r="U12" s="90" t="s">
        <v>188</v>
      </c>
      <c r="V12" s="88" t="s">
        <v>188</v>
      </c>
      <c r="W12" s="90" t="s">
        <v>188</v>
      </c>
      <c r="X12" s="88" t="s">
        <v>188</v>
      </c>
      <c r="Y12" s="90" t="s">
        <v>188</v>
      </c>
      <c r="Z12" s="91" t="s">
        <v>188</v>
      </c>
      <c r="AA12" s="95">
        <f>COUNTA(C12:Z12)+5</f>
        <v>29</v>
      </c>
    </row>
    <row r="13" spans="1:27" s="85" customFormat="1" ht="15" x14ac:dyDescent="0.25">
      <c r="A13" s="96" t="s">
        <v>200</v>
      </c>
      <c r="B13" s="104"/>
      <c r="C13" s="88" t="s">
        <v>188</v>
      </c>
      <c r="D13" s="98" t="s">
        <v>189</v>
      </c>
      <c r="E13" s="98" t="s">
        <v>189</v>
      </c>
      <c r="F13" s="89" t="s">
        <v>188</v>
      </c>
      <c r="G13" s="88" t="s">
        <v>188</v>
      </c>
      <c r="H13" s="90" t="s">
        <v>188</v>
      </c>
      <c r="I13" s="88" t="s">
        <v>188</v>
      </c>
      <c r="J13" s="90" t="s">
        <v>188</v>
      </c>
      <c r="K13" s="98" t="s">
        <v>189</v>
      </c>
      <c r="L13" s="94" t="s">
        <v>189</v>
      </c>
      <c r="M13" s="88" t="s">
        <v>188</v>
      </c>
      <c r="N13" s="91" t="s">
        <v>188</v>
      </c>
      <c r="O13" s="88" t="s">
        <v>188</v>
      </c>
      <c r="P13" s="90" t="s">
        <v>188</v>
      </c>
      <c r="Q13" s="88" t="s">
        <v>188</v>
      </c>
      <c r="R13" s="88" t="s">
        <v>188</v>
      </c>
      <c r="S13" s="90" t="s">
        <v>188</v>
      </c>
      <c r="T13" s="88" t="s">
        <v>188</v>
      </c>
      <c r="U13" s="90" t="s">
        <v>188</v>
      </c>
      <c r="V13" s="88" t="s">
        <v>188</v>
      </c>
      <c r="W13" s="94" t="s">
        <v>189</v>
      </c>
      <c r="X13" s="98" t="s">
        <v>189</v>
      </c>
      <c r="Y13" s="94" t="s">
        <v>189</v>
      </c>
      <c r="Z13" s="91" t="s">
        <v>188</v>
      </c>
      <c r="AA13" s="95">
        <f>COUNTA(Z13,M13:V13,F13:J13,C13)</f>
        <v>17</v>
      </c>
    </row>
    <row r="14" spans="1:27" s="85" customFormat="1" ht="15" x14ac:dyDescent="0.25">
      <c r="A14" s="96" t="s">
        <v>201</v>
      </c>
      <c r="B14" s="105"/>
      <c r="C14" s="106" t="s">
        <v>202</v>
      </c>
      <c r="D14" s="88" t="s">
        <v>188</v>
      </c>
      <c r="E14" s="88" t="s">
        <v>188</v>
      </c>
      <c r="F14" s="89" t="s">
        <v>188</v>
      </c>
      <c r="G14" s="106" t="s">
        <v>202</v>
      </c>
      <c r="H14" s="107" t="s">
        <v>202</v>
      </c>
      <c r="I14" s="88" t="s">
        <v>188</v>
      </c>
      <c r="J14" s="90" t="s">
        <v>188</v>
      </c>
      <c r="K14" s="88" t="s">
        <v>188</v>
      </c>
      <c r="L14" s="90" t="s">
        <v>188</v>
      </c>
      <c r="M14" s="88" t="s">
        <v>188</v>
      </c>
      <c r="N14" s="91" t="s">
        <v>188</v>
      </c>
      <c r="O14" s="88" t="s">
        <v>188</v>
      </c>
      <c r="P14" s="90" t="s">
        <v>188</v>
      </c>
      <c r="Q14" s="88" t="s">
        <v>188</v>
      </c>
      <c r="R14" s="98" t="s">
        <v>189</v>
      </c>
      <c r="S14" s="107" t="s">
        <v>202</v>
      </c>
      <c r="T14" s="106" t="s">
        <v>202</v>
      </c>
      <c r="U14" s="107" t="s">
        <v>202</v>
      </c>
      <c r="V14" s="88" t="s">
        <v>188</v>
      </c>
      <c r="W14" s="90" t="s">
        <v>188</v>
      </c>
      <c r="X14" s="106" t="s">
        <v>202</v>
      </c>
      <c r="Y14" s="107" t="s">
        <v>202</v>
      </c>
      <c r="Z14" s="108" t="s">
        <v>202</v>
      </c>
      <c r="AA14" s="95">
        <f>COUNTA(S14:Z14,C14:Q14)+5</f>
        <v>28</v>
      </c>
    </row>
    <row r="15" spans="1:27" s="85" customFormat="1" ht="15" x14ac:dyDescent="0.25">
      <c r="A15" s="96" t="s">
        <v>203</v>
      </c>
      <c r="B15" s="105"/>
      <c r="C15" s="106" t="s">
        <v>202</v>
      </c>
      <c r="D15" s="88" t="s">
        <v>188</v>
      </c>
      <c r="E15" s="88" t="s">
        <v>188</v>
      </c>
      <c r="F15" s="89" t="s">
        <v>188</v>
      </c>
      <c r="G15" s="106" t="s">
        <v>202</v>
      </c>
      <c r="H15" s="107" t="s">
        <v>202</v>
      </c>
      <c r="I15" s="88" t="s">
        <v>188</v>
      </c>
      <c r="J15" s="90" t="s">
        <v>188</v>
      </c>
      <c r="K15" s="88" t="s">
        <v>188</v>
      </c>
      <c r="L15" s="90" t="s">
        <v>188</v>
      </c>
      <c r="M15" s="88" t="s">
        <v>188</v>
      </c>
      <c r="N15" s="91" t="s">
        <v>188</v>
      </c>
      <c r="O15" s="88" t="s">
        <v>188</v>
      </c>
      <c r="P15" s="90" t="s">
        <v>188</v>
      </c>
      <c r="Q15" s="88" t="s">
        <v>188</v>
      </c>
      <c r="R15" s="98" t="s">
        <v>189</v>
      </c>
      <c r="S15" s="107" t="s">
        <v>202</v>
      </c>
      <c r="T15" s="106" t="s">
        <v>202</v>
      </c>
      <c r="U15" s="107" t="s">
        <v>202</v>
      </c>
      <c r="V15" s="88" t="s">
        <v>188</v>
      </c>
      <c r="W15" s="90" t="s">
        <v>188</v>
      </c>
      <c r="X15" s="106" t="s">
        <v>202</v>
      </c>
      <c r="Y15" s="107" t="s">
        <v>202</v>
      </c>
      <c r="Z15" s="108" t="s">
        <v>202</v>
      </c>
      <c r="AA15" s="95">
        <f>COUNTA(S15:Z15,C15:Q15)+5</f>
        <v>28</v>
      </c>
    </row>
    <row r="16" spans="1:27" s="85" customFormat="1" ht="15" x14ac:dyDescent="0.25">
      <c r="A16" s="96" t="s">
        <v>204</v>
      </c>
      <c r="B16" s="109"/>
      <c r="C16" s="106" t="s">
        <v>202</v>
      </c>
      <c r="D16" s="106" t="s">
        <v>202</v>
      </c>
      <c r="E16" s="88" t="s">
        <v>188</v>
      </c>
      <c r="F16" s="89" t="s">
        <v>188</v>
      </c>
      <c r="G16" s="106" t="s">
        <v>202</v>
      </c>
      <c r="H16" s="107" t="s">
        <v>202</v>
      </c>
      <c r="I16" s="106" t="s">
        <v>202</v>
      </c>
      <c r="J16" s="107" t="s">
        <v>202</v>
      </c>
      <c r="K16" s="88" t="s">
        <v>188</v>
      </c>
      <c r="L16" s="90" t="s">
        <v>188</v>
      </c>
      <c r="M16" s="88" t="s">
        <v>188</v>
      </c>
      <c r="N16" s="108" t="s">
        <v>202</v>
      </c>
      <c r="O16" s="88" t="s">
        <v>188</v>
      </c>
      <c r="P16" s="90" t="s">
        <v>188</v>
      </c>
      <c r="Q16" s="88" t="s">
        <v>188</v>
      </c>
      <c r="R16" s="98" t="s">
        <v>189</v>
      </c>
      <c r="S16" s="107" t="s">
        <v>202</v>
      </c>
      <c r="T16" s="98" t="s">
        <v>189</v>
      </c>
      <c r="U16" s="107" t="s">
        <v>202</v>
      </c>
      <c r="V16" s="88" t="s">
        <v>188</v>
      </c>
      <c r="W16" s="90" t="s">
        <v>188</v>
      </c>
      <c r="X16" s="106" t="s">
        <v>202</v>
      </c>
      <c r="Y16" s="107" t="s">
        <v>202</v>
      </c>
      <c r="Z16" s="108" t="s">
        <v>202</v>
      </c>
      <c r="AA16" s="95">
        <f>COUNTA(U16:Z16,S16,E16:Q16,C16)+5</f>
        <v>26</v>
      </c>
    </row>
    <row r="17" spans="1:27" s="85" customFormat="1" ht="15" x14ac:dyDescent="0.25">
      <c r="A17" s="96" t="s">
        <v>205</v>
      </c>
      <c r="B17" s="109"/>
      <c r="C17" s="106" t="s">
        <v>202</v>
      </c>
      <c r="D17" s="106" t="s">
        <v>202</v>
      </c>
      <c r="E17" s="88" t="s">
        <v>188</v>
      </c>
      <c r="F17" s="89" t="s">
        <v>188</v>
      </c>
      <c r="G17" s="106" t="s">
        <v>202</v>
      </c>
      <c r="H17" s="107" t="s">
        <v>202</v>
      </c>
      <c r="I17" s="106" t="s">
        <v>202</v>
      </c>
      <c r="J17" s="107" t="s">
        <v>202</v>
      </c>
      <c r="K17" s="88" t="s">
        <v>188</v>
      </c>
      <c r="L17" s="90" t="s">
        <v>188</v>
      </c>
      <c r="M17" s="88" t="s">
        <v>188</v>
      </c>
      <c r="N17" s="108" t="s">
        <v>202</v>
      </c>
      <c r="O17" s="88" t="s">
        <v>188</v>
      </c>
      <c r="P17" s="90" t="s">
        <v>188</v>
      </c>
      <c r="Q17" s="88" t="s">
        <v>188</v>
      </c>
      <c r="R17" s="98" t="s">
        <v>189</v>
      </c>
      <c r="S17" s="107" t="s">
        <v>202</v>
      </c>
      <c r="T17" s="98" t="s">
        <v>189</v>
      </c>
      <c r="U17" s="107" t="s">
        <v>202</v>
      </c>
      <c r="V17" s="88" t="s">
        <v>188</v>
      </c>
      <c r="W17" s="90" t="s">
        <v>188</v>
      </c>
      <c r="X17" s="106" t="s">
        <v>202</v>
      </c>
      <c r="Y17" s="107" t="s">
        <v>202</v>
      </c>
      <c r="Z17" s="108" t="s">
        <v>202</v>
      </c>
      <c r="AA17" s="95">
        <f>COUNTA(U17:Z17,S17,E17:Q17,C17)+5</f>
        <v>26</v>
      </c>
    </row>
    <row r="18" spans="1:27" s="85" customFormat="1" ht="15" x14ac:dyDescent="0.25">
      <c r="A18" s="96" t="s">
        <v>206</v>
      </c>
      <c r="B18" s="101"/>
      <c r="C18" s="106" t="s">
        <v>202</v>
      </c>
      <c r="D18" s="106" t="s">
        <v>202</v>
      </c>
      <c r="E18" s="106" t="s">
        <v>202</v>
      </c>
      <c r="F18" s="110" t="s">
        <v>202</v>
      </c>
      <c r="G18" s="106" t="s">
        <v>202</v>
      </c>
      <c r="H18" s="107" t="s">
        <v>202</v>
      </c>
      <c r="I18" s="106" t="s">
        <v>202</v>
      </c>
      <c r="J18" s="107" t="s">
        <v>202</v>
      </c>
      <c r="K18" s="88" t="s">
        <v>188</v>
      </c>
      <c r="L18" s="107" t="s">
        <v>202</v>
      </c>
      <c r="M18" s="88" t="s">
        <v>188</v>
      </c>
      <c r="N18" s="108" t="s">
        <v>202</v>
      </c>
      <c r="O18" s="88" t="s">
        <v>188</v>
      </c>
      <c r="P18" s="90" t="s">
        <v>188</v>
      </c>
      <c r="Q18" s="106" t="s">
        <v>202</v>
      </c>
      <c r="R18" s="98" t="s">
        <v>189</v>
      </c>
      <c r="S18" s="107" t="s">
        <v>202</v>
      </c>
      <c r="T18" s="106" t="s">
        <v>202</v>
      </c>
      <c r="U18" s="107" t="s">
        <v>202</v>
      </c>
      <c r="V18" s="106" t="s">
        <v>202</v>
      </c>
      <c r="W18" s="90" t="s">
        <v>188</v>
      </c>
      <c r="X18" s="106" t="s">
        <v>202</v>
      </c>
      <c r="Y18" s="107" t="s">
        <v>202</v>
      </c>
      <c r="Z18" s="108" t="s">
        <v>202</v>
      </c>
      <c r="AA18" s="95">
        <f>COUNTA(S18:Z18,C18:Q18)+5</f>
        <v>28</v>
      </c>
    </row>
    <row r="19" spans="1:27" s="85" customFormat="1" ht="15" x14ac:dyDescent="0.25">
      <c r="A19" s="93" t="s">
        <v>207</v>
      </c>
      <c r="B19" s="111"/>
      <c r="C19" s="106" t="s">
        <v>202</v>
      </c>
      <c r="D19" s="98" t="s">
        <v>189</v>
      </c>
      <c r="E19" s="88" t="s">
        <v>188</v>
      </c>
      <c r="F19" s="112" t="s">
        <v>188</v>
      </c>
      <c r="G19" s="98" t="s">
        <v>189</v>
      </c>
      <c r="H19" s="107" t="s">
        <v>202</v>
      </c>
      <c r="I19" s="106" t="s">
        <v>202</v>
      </c>
      <c r="J19" s="107" t="s">
        <v>202</v>
      </c>
      <c r="K19" s="98" t="s">
        <v>189</v>
      </c>
      <c r="L19" s="94" t="s">
        <v>189</v>
      </c>
      <c r="M19" s="88" t="s">
        <v>188</v>
      </c>
      <c r="N19" s="108" t="s">
        <v>202</v>
      </c>
      <c r="O19" s="88" t="s">
        <v>188</v>
      </c>
      <c r="P19" s="90" t="s">
        <v>188</v>
      </c>
      <c r="Q19" s="106" t="s">
        <v>202</v>
      </c>
      <c r="R19" s="98" t="s">
        <v>189</v>
      </c>
      <c r="S19" s="94" t="s">
        <v>189</v>
      </c>
      <c r="T19" s="98" t="s">
        <v>189</v>
      </c>
      <c r="U19" s="113" t="s">
        <v>208</v>
      </c>
      <c r="V19" s="88" t="s">
        <v>188</v>
      </c>
      <c r="W19" s="94" t="s">
        <v>189</v>
      </c>
      <c r="X19" s="98" t="s">
        <v>189</v>
      </c>
      <c r="Y19" s="94" t="s">
        <v>189</v>
      </c>
      <c r="Z19" s="108" t="s">
        <v>202</v>
      </c>
      <c r="AA19" s="95">
        <f>COUNTA(Z19,V19,U19,M19:Q19,H19:J19,E19:F19,C19)</f>
        <v>14</v>
      </c>
    </row>
    <row r="20" spans="1:27" s="85" customFormat="1" ht="15" x14ac:dyDescent="0.25">
      <c r="A20" s="96" t="s">
        <v>209</v>
      </c>
      <c r="B20" s="114"/>
      <c r="C20" s="113" t="s">
        <v>208</v>
      </c>
      <c r="D20" s="113" t="s">
        <v>208</v>
      </c>
      <c r="E20" s="113" t="s">
        <v>208</v>
      </c>
      <c r="F20" s="113" t="s">
        <v>208</v>
      </c>
      <c r="G20" s="98" t="s">
        <v>189</v>
      </c>
      <c r="H20" s="94" t="s">
        <v>189</v>
      </c>
      <c r="I20" s="98" t="s">
        <v>189</v>
      </c>
      <c r="J20" s="94" t="s">
        <v>189</v>
      </c>
      <c r="K20" s="98" t="s">
        <v>189</v>
      </c>
      <c r="L20" s="107" t="s">
        <v>202</v>
      </c>
      <c r="M20" s="98" t="s">
        <v>189</v>
      </c>
      <c r="N20" s="99" t="s">
        <v>189</v>
      </c>
      <c r="O20" s="88" t="s">
        <v>188</v>
      </c>
      <c r="P20" s="94" t="s">
        <v>189</v>
      </c>
      <c r="Q20" s="106" t="s">
        <v>202</v>
      </c>
      <c r="R20" s="98" t="s">
        <v>189</v>
      </c>
      <c r="S20" s="113" t="s">
        <v>208</v>
      </c>
      <c r="T20" s="113" t="s">
        <v>208</v>
      </c>
      <c r="U20" s="107" t="s">
        <v>202</v>
      </c>
      <c r="V20" s="113" t="s">
        <v>208</v>
      </c>
      <c r="W20" s="94" t="s">
        <v>189</v>
      </c>
      <c r="X20" s="113" t="s">
        <v>208</v>
      </c>
      <c r="Y20" s="113" t="s">
        <v>208</v>
      </c>
      <c r="Z20" s="115" t="s">
        <v>208</v>
      </c>
      <c r="AA20" s="95">
        <f>COUNTA(X20:Z20,S20:V20,Q20,O20,L20,C20:F20)+5</f>
        <v>19</v>
      </c>
    </row>
    <row r="21" spans="1:27" s="85" customFormat="1" ht="15" x14ac:dyDescent="0.25">
      <c r="A21" s="96" t="s">
        <v>210</v>
      </c>
      <c r="B21" s="114"/>
      <c r="C21" s="113" t="s">
        <v>208</v>
      </c>
      <c r="D21" s="113" t="s">
        <v>208</v>
      </c>
      <c r="E21" s="113" t="s">
        <v>208</v>
      </c>
      <c r="F21" s="113" t="s">
        <v>208</v>
      </c>
      <c r="G21" s="98" t="s">
        <v>189</v>
      </c>
      <c r="H21" s="94" t="s">
        <v>189</v>
      </c>
      <c r="I21" s="98" t="s">
        <v>189</v>
      </c>
      <c r="J21" s="94" t="s">
        <v>189</v>
      </c>
      <c r="K21" s="98" t="s">
        <v>189</v>
      </c>
      <c r="L21" s="107" t="s">
        <v>202</v>
      </c>
      <c r="M21" s="98" t="s">
        <v>189</v>
      </c>
      <c r="N21" s="99" t="s">
        <v>189</v>
      </c>
      <c r="O21" s="88" t="s">
        <v>188</v>
      </c>
      <c r="P21" s="94" t="s">
        <v>189</v>
      </c>
      <c r="Q21" s="106" t="s">
        <v>202</v>
      </c>
      <c r="R21" s="98" t="s">
        <v>189</v>
      </c>
      <c r="S21" s="113" t="s">
        <v>208</v>
      </c>
      <c r="T21" s="113" t="s">
        <v>208</v>
      </c>
      <c r="U21" s="107" t="s">
        <v>202</v>
      </c>
      <c r="V21" s="113" t="s">
        <v>208</v>
      </c>
      <c r="W21" s="94" t="s">
        <v>189</v>
      </c>
      <c r="X21" s="113" t="s">
        <v>208</v>
      </c>
      <c r="Y21" s="113" t="s">
        <v>208</v>
      </c>
      <c r="Z21" s="115" t="s">
        <v>208</v>
      </c>
      <c r="AA21" s="95">
        <f t="shared" ref="AA21:AA22" si="1">COUNTA(X21:Z21,S21:V21,Q21,O21,L21,C21:F21)+5</f>
        <v>19</v>
      </c>
    </row>
    <row r="22" spans="1:27" s="85" customFormat="1" ht="15" x14ac:dyDescent="0.25">
      <c r="A22" s="96" t="s">
        <v>211</v>
      </c>
      <c r="B22" s="114"/>
      <c r="C22" s="113" t="s">
        <v>208</v>
      </c>
      <c r="D22" s="113" t="s">
        <v>208</v>
      </c>
      <c r="E22" s="113" t="s">
        <v>208</v>
      </c>
      <c r="F22" s="113" t="s">
        <v>208</v>
      </c>
      <c r="G22" s="98" t="s">
        <v>189</v>
      </c>
      <c r="H22" s="94" t="s">
        <v>189</v>
      </c>
      <c r="I22" s="98" t="s">
        <v>189</v>
      </c>
      <c r="J22" s="94" t="s">
        <v>189</v>
      </c>
      <c r="K22" s="98" t="s">
        <v>189</v>
      </c>
      <c r="L22" s="107" t="s">
        <v>202</v>
      </c>
      <c r="M22" s="98" t="s">
        <v>189</v>
      </c>
      <c r="N22" s="99" t="s">
        <v>189</v>
      </c>
      <c r="O22" s="88" t="s">
        <v>188</v>
      </c>
      <c r="P22" s="94" t="s">
        <v>189</v>
      </c>
      <c r="Q22" s="106" t="s">
        <v>202</v>
      </c>
      <c r="R22" s="98" t="s">
        <v>189</v>
      </c>
      <c r="S22" s="113" t="s">
        <v>208</v>
      </c>
      <c r="T22" s="113" t="s">
        <v>208</v>
      </c>
      <c r="U22" s="107" t="s">
        <v>202</v>
      </c>
      <c r="V22" s="113" t="s">
        <v>208</v>
      </c>
      <c r="W22" s="94" t="s">
        <v>189</v>
      </c>
      <c r="X22" s="113" t="s">
        <v>208</v>
      </c>
      <c r="Y22" s="113" t="s">
        <v>208</v>
      </c>
      <c r="Z22" s="115" t="s">
        <v>208</v>
      </c>
      <c r="AA22" s="95">
        <f t="shared" si="1"/>
        <v>19</v>
      </c>
    </row>
    <row r="23" spans="1:27" s="85" customFormat="1" ht="15" x14ac:dyDescent="0.25">
      <c r="A23" s="93" t="s">
        <v>213</v>
      </c>
      <c r="B23" s="101" t="s">
        <v>194</v>
      </c>
      <c r="C23" s="98" t="s">
        <v>189</v>
      </c>
      <c r="D23" s="98" t="s">
        <v>189</v>
      </c>
      <c r="E23" s="98" t="s">
        <v>189</v>
      </c>
      <c r="F23" s="98" t="s">
        <v>189</v>
      </c>
      <c r="G23" s="98" t="s">
        <v>189</v>
      </c>
      <c r="H23" s="98" t="s">
        <v>189</v>
      </c>
      <c r="I23" s="98" t="s">
        <v>189</v>
      </c>
      <c r="J23" s="94" t="s">
        <v>189</v>
      </c>
      <c r="K23" s="98" t="s">
        <v>189</v>
      </c>
      <c r="L23" s="98" t="s">
        <v>189</v>
      </c>
      <c r="M23" s="98" t="s">
        <v>189</v>
      </c>
      <c r="N23" s="99" t="s">
        <v>189</v>
      </c>
      <c r="O23" s="113" t="s">
        <v>214</v>
      </c>
      <c r="P23" s="116" t="s">
        <v>188</v>
      </c>
      <c r="Q23" s="106" t="s">
        <v>202</v>
      </c>
      <c r="R23" s="88" t="s">
        <v>188</v>
      </c>
      <c r="S23" s="98" t="s">
        <v>189</v>
      </c>
      <c r="T23" s="113" t="s">
        <v>208</v>
      </c>
      <c r="U23" s="94" t="s">
        <v>189</v>
      </c>
      <c r="V23" s="98" t="s">
        <v>189</v>
      </c>
      <c r="W23" s="90" t="s">
        <v>188</v>
      </c>
      <c r="X23" s="113" t="s">
        <v>208</v>
      </c>
      <c r="Y23" s="113" t="s">
        <v>208</v>
      </c>
      <c r="Z23" s="115" t="s">
        <v>208</v>
      </c>
      <c r="AA23" s="95">
        <f>COUNTA(W23:Z23,T23,O23:R23)</f>
        <v>9</v>
      </c>
    </row>
    <row r="24" spans="1:27" s="85" customFormat="1" ht="15" x14ac:dyDescent="0.25">
      <c r="A24" s="96" t="s">
        <v>215</v>
      </c>
      <c r="B24" s="117"/>
      <c r="C24" s="113" t="s">
        <v>212</v>
      </c>
      <c r="D24" s="113" t="s">
        <v>212</v>
      </c>
      <c r="E24" s="113" t="s">
        <v>212</v>
      </c>
      <c r="F24" s="113" t="s">
        <v>212</v>
      </c>
      <c r="G24" s="98" t="s">
        <v>189</v>
      </c>
      <c r="H24" s="113" t="s">
        <v>212</v>
      </c>
      <c r="I24" s="98" t="s">
        <v>189</v>
      </c>
      <c r="J24" s="94" t="s">
        <v>189</v>
      </c>
      <c r="K24" s="98" t="s">
        <v>189</v>
      </c>
      <c r="L24" s="94" t="s">
        <v>189</v>
      </c>
      <c r="M24" s="98" t="s">
        <v>189</v>
      </c>
      <c r="N24" s="99" t="s">
        <v>189</v>
      </c>
      <c r="O24" s="88" t="s">
        <v>188</v>
      </c>
      <c r="P24" s="91" t="s">
        <v>188</v>
      </c>
      <c r="Q24" s="88" t="s">
        <v>188</v>
      </c>
      <c r="R24" s="88" t="s">
        <v>188</v>
      </c>
      <c r="S24" s="107" t="s">
        <v>202</v>
      </c>
      <c r="T24" s="113" t="s">
        <v>212</v>
      </c>
      <c r="U24" s="113" t="s">
        <v>212</v>
      </c>
      <c r="V24" s="113" t="s">
        <v>212</v>
      </c>
      <c r="W24" s="94" t="s">
        <v>189</v>
      </c>
      <c r="X24" s="106" t="s">
        <v>202</v>
      </c>
      <c r="Y24" s="107" t="s">
        <v>202</v>
      </c>
      <c r="Z24" s="108" t="s">
        <v>202</v>
      </c>
      <c r="AA24" s="95">
        <f>COUNTA(X24:Z24,O24:V24,H24,C24:F24)+5</f>
        <v>21</v>
      </c>
    </row>
    <row r="25" spans="1:27" s="85" customFormat="1" ht="15" x14ac:dyDescent="0.25">
      <c r="A25" s="96" t="s">
        <v>216</v>
      </c>
      <c r="B25" s="111"/>
      <c r="C25" s="113" t="s">
        <v>212</v>
      </c>
      <c r="D25" s="113" t="s">
        <v>212</v>
      </c>
      <c r="E25" s="113" t="s">
        <v>212</v>
      </c>
      <c r="F25" s="113" t="s">
        <v>212</v>
      </c>
      <c r="G25" s="98" t="s">
        <v>189</v>
      </c>
      <c r="H25" s="94" t="s">
        <v>189</v>
      </c>
      <c r="I25" s="98" t="s">
        <v>189</v>
      </c>
      <c r="J25" s="94" t="s">
        <v>189</v>
      </c>
      <c r="K25" s="98" t="s">
        <v>189</v>
      </c>
      <c r="L25" s="94" t="s">
        <v>189</v>
      </c>
      <c r="M25" s="98" t="s">
        <v>189</v>
      </c>
      <c r="N25" s="99" t="s">
        <v>189</v>
      </c>
      <c r="O25" s="88" t="s">
        <v>188</v>
      </c>
      <c r="P25" s="94" t="s">
        <v>189</v>
      </c>
      <c r="Q25" s="88" t="s">
        <v>188</v>
      </c>
      <c r="R25" s="98" t="s">
        <v>189</v>
      </c>
      <c r="S25" s="107" t="s">
        <v>202</v>
      </c>
      <c r="T25" s="113" t="s">
        <v>212</v>
      </c>
      <c r="U25" s="113" t="s">
        <v>212</v>
      </c>
      <c r="V25" s="113" t="s">
        <v>212</v>
      </c>
      <c r="W25" s="94" t="s">
        <v>189</v>
      </c>
      <c r="X25" s="106" t="s">
        <v>202</v>
      </c>
      <c r="Y25" s="107" t="s">
        <v>202</v>
      </c>
      <c r="Z25" s="108" t="s">
        <v>202</v>
      </c>
      <c r="AA25" s="95">
        <f>COUNTA(X25:Z25,S25:V25,Q25,O25,C25:F25)+5</f>
        <v>18</v>
      </c>
    </row>
    <row r="26" spans="1:27" s="85" customFormat="1" ht="15" x14ac:dyDescent="0.25">
      <c r="A26" s="96" t="s">
        <v>217</v>
      </c>
      <c r="B26" s="111"/>
      <c r="C26" s="113" t="s">
        <v>212</v>
      </c>
      <c r="D26" s="113" t="s">
        <v>212</v>
      </c>
      <c r="E26" s="113" t="s">
        <v>212</v>
      </c>
      <c r="F26" s="113" t="s">
        <v>212</v>
      </c>
      <c r="G26" s="98" t="s">
        <v>189</v>
      </c>
      <c r="H26" s="113" t="s">
        <v>212</v>
      </c>
      <c r="I26" s="113" t="s">
        <v>212</v>
      </c>
      <c r="J26" s="113" t="s">
        <v>212</v>
      </c>
      <c r="K26" s="98" t="s">
        <v>189</v>
      </c>
      <c r="L26" s="94" t="s">
        <v>189</v>
      </c>
      <c r="M26" s="98" t="s">
        <v>189</v>
      </c>
      <c r="N26" s="113" t="s">
        <v>212</v>
      </c>
      <c r="O26" s="88" t="s">
        <v>188</v>
      </c>
      <c r="P26" s="94" t="s">
        <v>189</v>
      </c>
      <c r="Q26" s="88" t="s">
        <v>188</v>
      </c>
      <c r="R26" s="98" t="s">
        <v>189</v>
      </c>
      <c r="S26" s="107" t="s">
        <v>202</v>
      </c>
      <c r="T26" s="113" t="s">
        <v>212</v>
      </c>
      <c r="U26" s="113" t="s">
        <v>212</v>
      </c>
      <c r="V26" s="113" t="s">
        <v>212</v>
      </c>
      <c r="W26" s="94" t="s">
        <v>189</v>
      </c>
      <c r="X26" s="106" t="s">
        <v>202</v>
      </c>
      <c r="Y26" s="107" t="s">
        <v>202</v>
      </c>
      <c r="Z26" s="108" t="s">
        <v>202</v>
      </c>
      <c r="AA26" s="95">
        <f>COUNTA(X26:Z26,S26:V26,Q26,O26,N26,H26:J26,C26:F26)+5</f>
        <v>22</v>
      </c>
    </row>
    <row r="27" spans="1:27" s="85" customFormat="1" ht="15" x14ac:dyDescent="0.25">
      <c r="A27" s="96" t="s">
        <v>218</v>
      </c>
      <c r="B27" s="118"/>
      <c r="C27" s="106" t="s">
        <v>202</v>
      </c>
      <c r="D27" s="113" t="s">
        <v>212</v>
      </c>
      <c r="E27" s="106" t="s">
        <v>202</v>
      </c>
      <c r="F27" s="106" t="s">
        <v>202</v>
      </c>
      <c r="G27" s="98" t="s">
        <v>189</v>
      </c>
      <c r="H27" s="108" t="s">
        <v>202</v>
      </c>
      <c r="I27" s="106" t="s">
        <v>202</v>
      </c>
      <c r="J27" s="94" t="s">
        <v>189</v>
      </c>
      <c r="K27" s="98" t="s">
        <v>189</v>
      </c>
      <c r="L27" s="94" t="s">
        <v>189</v>
      </c>
      <c r="M27" s="98" t="s">
        <v>189</v>
      </c>
      <c r="N27" s="108" t="s">
        <v>202</v>
      </c>
      <c r="O27" s="88" t="s">
        <v>188</v>
      </c>
      <c r="P27" s="94" t="s">
        <v>189</v>
      </c>
      <c r="Q27" s="88" t="s">
        <v>188</v>
      </c>
      <c r="R27" s="98" t="s">
        <v>189</v>
      </c>
      <c r="S27" s="107" t="s">
        <v>202</v>
      </c>
      <c r="T27" s="106" t="s">
        <v>202</v>
      </c>
      <c r="U27" s="94" t="s">
        <v>189</v>
      </c>
      <c r="V27" s="106" t="s">
        <v>202</v>
      </c>
      <c r="W27" s="94" t="s">
        <v>189</v>
      </c>
      <c r="X27" s="88" t="s">
        <v>188</v>
      </c>
      <c r="Y27" s="90" t="s">
        <v>188</v>
      </c>
      <c r="Z27" s="91" t="s">
        <v>188</v>
      </c>
      <c r="AA27" s="95">
        <f>COUNTA(X27:Z27,V27,S27:T27,Q27,N27:O27,H27:I27,C27:F27)+5</f>
        <v>20</v>
      </c>
    </row>
    <row r="28" spans="1:27" s="85" customFormat="1" ht="15.75" thickBot="1" x14ac:dyDescent="0.3">
      <c r="A28" s="119" t="s">
        <v>219</v>
      </c>
      <c r="B28" s="120"/>
      <c r="C28" s="121" t="s">
        <v>202</v>
      </c>
      <c r="D28" s="122" t="s">
        <v>212</v>
      </c>
      <c r="E28" s="121" t="s">
        <v>202</v>
      </c>
      <c r="F28" s="121" t="s">
        <v>202</v>
      </c>
      <c r="G28" s="123" t="s">
        <v>189</v>
      </c>
      <c r="H28" s="122" t="s">
        <v>212</v>
      </c>
      <c r="I28" s="122" t="s">
        <v>212</v>
      </c>
      <c r="J28" s="124" t="s">
        <v>189</v>
      </c>
      <c r="K28" s="123" t="s">
        <v>189</v>
      </c>
      <c r="L28" s="124" t="s">
        <v>189</v>
      </c>
      <c r="M28" s="123" t="s">
        <v>189</v>
      </c>
      <c r="N28" s="125" t="s">
        <v>202</v>
      </c>
      <c r="O28" s="126" t="s">
        <v>188</v>
      </c>
      <c r="P28" s="124" t="s">
        <v>189</v>
      </c>
      <c r="Q28" s="126" t="s">
        <v>188</v>
      </c>
      <c r="R28" s="123" t="s">
        <v>189</v>
      </c>
      <c r="S28" s="127" t="s">
        <v>202</v>
      </c>
      <c r="T28" s="121" t="s">
        <v>202</v>
      </c>
      <c r="U28" s="124" t="s">
        <v>189</v>
      </c>
      <c r="V28" s="121" t="s">
        <v>202</v>
      </c>
      <c r="W28" s="124" t="s">
        <v>189</v>
      </c>
      <c r="X28" s="126" t="s">
        <v>188</v>
      </c>
      <c r="Y28" s="128" t="s">
        <v>188</v>
      </c>
      <c r="Z28" s="129" t="s">
        <v>188</v>
      </c>
      <c r="AA28" s="130">
        <f>COUNTA(X28:Z28,V28,S28:T28,Q28,N28:O28,H28:I28,C28:F28)+5</f>
        <v>20</v>
      </c>
    </row>
    <row r="29" spans="1:27" s="85" customFormat="1" x14ac:dyDescent="0.2">
      <c r="A29" s="131"/>
      <c r="B29" s="131"/>
    </row>
    <row r="30" spans="1:27" s="85" customFormat="1" x14ac:dyDescent="0.2">
      <c r="A30" s="131"/>
      <c r="B30" s="131"/>
    </row>
    <row r="31" spans="1:27" s="85" customFormat="1" x14ac:dyDescent="0.2">
      <c r="A31" s="131"/>
      <c r="B31" s="131"/>
    </row>
    <row r="32" spans="1:27" s="85" customFormat="1" x14ac:dyDescent="0.2">
      <c r="A32" s="131"/>
      <c r="B32" s="131"/>
    </row>
    <row r="33" spans="1:2" s="85" customFormat="1" x14ac:dyDescent="0.2">
      <c r="A33" s="131"/>
      <c r="B33" s="131"/>
    </row>
    <row r="34" spans="1:2" s="85" customFormat="1" x14ac:dyDescent="0.2">
      <c r="A34" s="131"/>
      <c r="B34" s="131"/>
    </row>
    <row r="35" spans="1:2" s="85" customFormat="1" x14ac:dyDescent="0.2">
      <c r="A35" s="131"/>
      <c r="B35" s="131"/>
    </row>
    <row r="36" spans="1:2" s="85" customFormat="1" x14ac:dyDescent="0.2">
      <c r="A36" s="131"/>
      <c r="B36" s="131"/>
    </row>
    <row r="37" spans="1:2" s="85" customFormat="1" x14ac:dyDescent="0.2">
      <c r="A37" s="131"/>
      <c r="B37" s="131"/>
    </row>
    <row r="38" spans="1:2" s="85" customFormat="1" x14ac:dyDescent="0.2">
      <c r="A38" s="131"/>
      <c r="B38" s="131"/>
    </row>
    <row r="39" spans="1:2" s="85" customFormat="1" x14ac:dyDescent="0.2">
      <c r="A39" s="131"/>
      <c r="B39" s="131"/>
    </row>
    <row r="40" spans="1:2" s="85" customFormat="1" x14ac:dyDescent="0.2">
      <c r="A40" s="131"/>
      <c r="B40" s="131"/>
    </row>
    <row r="41" spans="1:2" s="85" customFormat="1" x14ac:dyDescent="0.2">
      <c r="A41" s="131"/>
      <c r="B41" s="131"/>
    </row>
    <row r="42" spans="1:2" s="85" customFormat="1" x14ac:dyDescent="0.2">
      <c r="A42" s="131"/>
      <c r="B42" s="131"/>
    </row>
    <row r="43" spans="1:2" s="85" customFormat="1" x14ac:dyDescent="0.2">
      <c r="A43" s="131"/>
      <c r="B43" s="131"/>
    </row>
    <row r="44" spans="1:2" s="85" customFormat="1" x14ac:dyDescent="0.2">
      <c r="A44" s="131"/>
      <c r="B44" s="131"/>
    </row>
    <row r="45" spans="1:2" s="85" customFormat="1" x14ac:dyDescent="0.2">
      <c r="A45" s="131"/>
      <c r="B45" s="131"/>
    </row>
    <row r="46" spans="1:2" s="85" customFormat="1" x14ac:dyDescent="0.2">
      <c r="A46" s="131"/>
      <c r="B46" s="131"/>
    </row>
    <row r="47" spans="1:2" s="85" customFormat="1" x14ac:dyDescent="0.2">
      <c r="A47" s="131"/>
      <c r="B47" s="131"/>
    </row>
    <row r="48" spans="1:2" s="85" customFormat="1" x14ac:dyDescent="0.2">
      <c r="A48" s="131"/>
      <c r="B48" s="131"/>
    </row>
    <row r="49" spans="1:2" s="85" customFormat="1" x14ac:dyDescent="0.2">
      <c r="A49" s="131"/>
      <c r="B49" s="131"/>
    </row>
    <row r="50" spans="1:2" s="85" customFormat="1" x14ac:dyDescent="0.2">
      <c r="A50" s="131"/>
      <c r="B50" s="131"/>
    </row>
    <row r="51" spans="1:2" s="85" customFormat="1" x14ac:dyDescent="0.2">
      <c r="A51" s="131"/>
      <c r="B51" s="131"/>
    </row>
    <row r="52" spans="1:2" s="85" customFormat="1" x14ac:dyDescent="0.2">
      <c r="A52" s="131"/>
      <c r="B52" s="131"/>
    </row>
    <row r="53" spans="1:2" s="85" customFormat="1" x14ac:dyDescent="0.2">
      <c r="A53" s="131"/>
      <c r="B53" s="131"/>
    </row>
    <row r="54" spans="1:2" s="85" customFormat="1" x14ac:dyDescent="0.2">
      <c r="A54" s="131"/>
      <c r="B54" s="131"/>
    </row>
    <row r="55" spans="1:2" s="85" customFormat="1" x14ac:dyDescent="0.2">
      <c r="A55" s="131"/>
      <c r="B55" s="131"/>
    </row>
    <row r="56" spans="1:2" s="85" customFormat="1" x14ac:dyDescent="0.2">
      <c r="A56" s="131"/>
      <c r="B56" s="131"/>
    </row>
    <row r="57" spans="1:2" s="85" customFormat="1" x14ac:dyDescent="0.2">
      <c r="A57" s="131"/>
      <c r="B57" s="131"/>
    </row>
    <row r="58" spans="1:2" s="85" customFormat="1" x14ac:dyDescent="0.2">
      <c r="A58" s="131"/>
      <c r="B58" s="131"/>
    </row>
    <row r="59" spans="1:2" s="85" customFormat="1" x14ac:dyDescent="0.2">
      <c r="A59" s="131"/>
      <c r="B59" s="131"/>
    </row>
    <row r="60" spans="1:2" s="85" customFormat="1" x14ac:dyDescent="0.2">
      <c r="A60" s="131"/>
      <c r="B60" s="131"/>
    </row>
    <row r="61" spans="1:2" s="85" customFormat="1" x14ac:dyDescent="0.2">
      <c r="A61" s="131"/>
      <c r="B61" s="131"/>
    </row>
    <row r="62" spans="1:2" s="85" customFormat="1" x14ac:dyDescent="0.2">
      <c r="A62" s="131"/>
      <c r="B62" s="131"/>
    </row>
    <row r="63" spans="1:2" s="85" customFormat="1" x14ac:dyDescent="0.2">
      <c r="A63" s="131"/>
      <c r="B63" s="131"/>
    </row>
    <row r="64" spans="1:2" s="85" customFormat="1" x14ac:dyDescent="0.2">
      <c r="A64" s="131"/>
      <c r="B64" s="131"/>
    </row>
    <row r="65" spans="1:2" s="85" customFormat="1" x14ac:dyDescent="0.2">
      <c r="A65" s="131"/>
      <c r="B65" s="131"/>
    </row>
    <row r="66" spans="1:2" s="85" customFormat="1" x14ac:dyDescent="0.2">
      <c r="A66" s="131"/>
      <c r="B66" s="131"/>
    </row>
    <row r="67" spans="1:2" s="85" customFormat="1" x14ac:dyDescent="0.2">
      <c r="A67" s="131"/>
      <c r="B67" s="131"/>
    </row>
    <row r="68" spans="1:2" s="85" customFormat="1" x14ac:dyDescent="0.2">
      <c r="A68" s="131"/>
      <c r="B68" s="131"/>
    </row>
    <row r="69" spans="1:2" s="85" customFormat="1" x14ac:dyDescent="0.2">
      <c r="A69" s="131"/>
      <c r="B69" s="131"/>
    </row>
    <row r="70" spans="1:2" s="85" customFormat="1" x14ac:dyDescent="0.2">
      <c r="A70" s="131"/>
      <c r="B70" s="131"/>
    </row>
    <row r="71" spans="1:2" s="85" customFormat="1" x14ac:dyDescent="0.2">
      <c r="A71" s="131"/>
      <c r="B71" s="131"/>
    </row>
    <row r="72" spans="1:2" s="85" customFormat="1" x14ac:dyDescent="0.2">
      <c r="A72" s="131"/>
      <c r="B72" s="131"/>
    </row>
    <row r="73" spans="1:2" s="85" customFormat="1" x14ac:dyDescent="0.2">
      <c r="A73" s="131"/>
      <c r="B73" s="131"/>
    </row>
    <row r="74" spans="1:2" s="85" customFormat="1" x14ac:dyDescent="0.2">
      <c r="A74" s="131"/>
      <c r="B74" s="131"/>
    </row>
    <row r="75" spans="1:2" s="85" customFormat="1" x14ac:dyDescent="0.2">
      <c r="A75" s="131"/>
      <c r="B75" s="131"/>
    </row>
    <row r="76" spans="1:2" s="85" customFormat="1" x14ac:dyDescent="0.2">
      <c r="A76" s="131"/>
      <c r="B76" s="131"/>
    </row>
    <row r="77" spans="1:2" s="85" customFormat="1" x14ac:dyDescent="0.2">
      <c r="A77" s="131"/>
      <c r="B77" s="131"/>
    </row>
    <row r="78" spans="1:2" s="85" customFormat="1" x14ac:dyDescent="0.2">
      <c r="A78" s="131"/>
      <c r="B78" s="131"/>
    </row>
    <row r="79" spans="1:2" s="85" customFormat="1" x14ac:dyDescent="0.2">
      <c r="A79" s="131"/>
      <c r="B79" s="131"/>
    </row>
    <row r="80" spans="1:2" s="85" customFormat="1" x14ac:dyDescent="0.2">
      <c r="A80" s="131"/>
      <c r="B80" s="131"/>
    </row>
    <row r="81" spans="1:2" s="85" customFormat="1" x14ac:dyDescent="0.2">
      <c r="A81" s="131"/>
      <c r="B81" s="131"/>
    </row>
    <row r="82" spans="1:2" s="85" customFormat="1" x14ac:dyDescent="0.2">
      <c r="A82" s="131"/>
      <c r="B82" s="131"/>
    </row>
    <row r="83" spans="1:2" s="85" customFormat="1" x14ac:dyDescent="0.2">
      <c r="A83" s="131"/>
      <c r="B83" s="131"/>
    </row>
    <row r="84" spans="1:2" s="85" customFormat="1" x14ac:dyDescent="0.2">
      <c r="A84" s="131"/>
      <c r="B84" s="131"/>
    </row>
    <row r="85" spans="1:2" s="85" customFormat="1" x14ac:dyDescent="0.2">
      <c r="A85" s="131"/>
      <c r="B85" s="131"/>
    </row>
    <row r="86" spans="1:2" s="85" customFormat="1" x14ac:dyDescent="0.2">
      <c r="A86" s="131"/>
      <c r="B86" s="131"/>
    </row>
    <row r="87" spans="1:2" s="85" customFormat="1" x14ac:dyDescent="0.2">
      <c r="A87" s="131"/>
      <c r="B87" s="131"/>
    </row>
    <row r="88" spans="1:2" s="85" customFormat="1" x14ac:dyDescent="0.2">
      <c r="A88" s="131"/>
      <c r="B88" s="131"/>
    </row>
    <row r="89" spans="1:2" s="85" customFormat="1" x14ac:dyDescent="0.2">
      <c r="A89" s="131"/>
      <c r="B89" s="131"/>
    </row>
    <row r="90" spans="1:2" s="85" customFormat="1" x14ac:dyDescent="0.2">
      <c r="A90" s="131"/>
      <c r="B90" s="131"/>
    </row>
    <row r="91" spans="1:2" s="85" customFormat="1" x14ac:dyDescent="0.2">
      <c r="A91" s="131"/>
      <c r="B91" s="131"/>
    </row>
    <row r="92" spans="1:2" s="85" customFormat="1" x14ac:dyDescent="0.2">
      <c r="A92" s="131"/>
      <c r="B92" s="131"/>
    </row>
    <row r="93" spans="1:2" s="85" customFormat="1" x14ac:dyDescent="0.2">
      <c r="A93" s="131"/>
      <c r="B93" s="131"/>
    </row>
    <row r="94" spans="1:2" s="85" customFormat="1" x14ac:dyDescent="0.2">
      <c r="A94" s="131"/>
      <c r="B94" s="131"/>
    </row>
    <row r="95" spans="1:2" s="85" customFormat="1" x14ac:dyDescent="0.2">
      <c r="A95" s="131"/>
      <c r="B95" s="131"/>
    </row>
    <row r="96" spans="1:2" s="85" customFormat="1" x14ac:dyDescent="0.2">
      <c r="A96" s="131"/>
      <c r="B96" s="131"/>
    </row>
    <row r="97" spans="1:2" s="85" customFormat="1" x14ac:dyDescent="0.2">
      <c r="A97" s="131"/>
      <c r="B97" s="131"/>
    </row>
    <row r="98" spans="1:2" s="85" customFormat="1" x14ac:dyDescent="0.2">
      <c r="A98" s="131"/>
      <c r="B98" s="131"/>
    </row>
    <row r="99" spans="1:2" s="85" customFormat="1" x14ac:dyDescent="0.2">
      <c r="A99" s="131"/>
      <c r="B99" s="131"/>
    </row>
    <row r="100" spans="1:2" s="85" customFormat="1" x14ac:dyDescent="0.2">
      <c r="A100" s="131"/>
      <c r="B100" s="131"/>
    </row>
    <row r="101" spans="1:2" s="85" customFormat="1" x14ac:dyDescent="0.2">
      <c r="A101" s="131"/>
      <c r="B101" s="131"/>
    </row>
    <row r="102" spans="1:2" s="85" customFormat="1" x14ac:dyDescent="0.2">
      <c r="A102" s="131"/>
      <c r="B102" s="131"/>
    </row>
    <row r="103" spans="1:2" s="85" customFormat="1" x14ac:dyDescent="0.2">
      <c r="A103" s="131"/>
      <c r="B103" s="131"/>
    </row>
    <row r="104" spans="1:2" s="85" customFormat="1" x14ac:dyDescent="0.2">
      <c r="A104" s="131"/>
      <c r="B104" s="131"/>
    </row>
    <row r="105" spans="1:2" s="85" customFormat="1" x14ac:dyDescent="0.2">
      <c r="A105" s="131"/>
      <c r="B105" s="131"/>
    </row>
    <row r="106" spans="1:2" s="85" customFormat="1" x14ac:dyDescent="0.2">
      <c r="A106" s="131"/>
      <c r="B106" s="131"/>
    </row>
    <row r="107" spans="1:2" s="85" customFormat="1" x14ac:dyDescent="0.2">
      <c r="A107" s="131"/>
      <c r="B107" s="131"/>
    </row>
    <row r="108" spans="1:2" s="85" customFormat="1" x14ac:dyDescent="0.2">
      <c r="A108" s="131"/>
      <c r="B108" s="131"/>
    </row>
    <row r="109" spans="1:2" s="85" customFormat="1" x14ac:dyDescent="0.2">
      <c r="A109" s="131"/>
      <c r="B109" s="131"/>
    </row>
    <row r="110" spans="1:2" s="85" customFormat="1" x14ac:dyDescent="0.2">
      <c r="A110" s="131"/>
      <c r="B110" s="131"/>
    </row>
    <row r="111" spans="1:2" s="85" customFormat="1" x14ac:dyDescent="0.2">
      <c r="A111" s="131"/>
      <c r="B111" s="131"/>
    </row>
    <row r="112" spans="1:2" s="85" customFormat="1" x14ac:dyDescent="0.2">
      <c r="A112" s="131"/>
      <c r="B112" s="131"/>
    </row>
    <row r="113" spans="1:2" s="85" customFormat="1" x14ac:dyDescent="0.2">
      <c r="A113" s="131"/>
      <c r="B113" s="131"/>
    </row>
    <row r="114" spans="1:2" s="85" customFormat="1" x14ac:dyDescent="0.2">
      <c r="A114" s="131"/>
      <c r="B114" s="131"/>
    </row>
    <row r="115" spans="1:2" s="85" customFormat="1" x14ac:dyDescent="0.2">
      <c r="A115" s="131"/>
      <c r="B115" s="131"/>
    </row>
    <row r="116" spans="1:2" s="85" customFormat="1" x14ac:dyDescent="0.2">
      <c r="A116" s="131"/>
      <c r="B116" s="131"/>
    </row>
    <row r="117" spans="1:2" s="85" customFormat="1" x14ac:dyDescent="0.2">
      <c r="A117" s="131"/>
      <c r="B117" s="131"/>
    </row>
    <row r="118" spans="1:2" s="85" customFormat="1" x14ac:dyDescent="0.2">
      <c r="A118" s="131"/>
      <c r="B118" s="131"/>
    </row>
    <row r="119" spans="1:2" s="85" customFormat="1" x14ac:dyDescent="0.2">
      <c r="A119" s="131"/>
      <c r="B119" s="131"/>
    </row>
    <row r="120" spans="1:2" s="85" customFormat="1" x14ac:dyDescent="0.2">
      <c r="A120" s="131"/>
      <c r="B120" s="131"/>
    </row>
    <row r="121" spans="1:2" s="85" customFormat="1" x14ac:dyDescent="0.2">
      <c r="A121" s="131"/>
      <c r="B121" s="131"/>
    </row>
    <row r="122" spans="1:2" s="85" customFormat="1" x14ac:dyDescent="0.2">
      <c r="A122" s="131"/>
      <c r="B122" s="131"/>
    </row>
    <row r="123" spans="1:2" s="85" customFormat="1" x14ac:dyDescent="0.2">
      <c r="A123" s="131"/>
      <c r="B123" s="131"/>
    </row>
    <row r="124" spans="1:2" s="85" customFormat="1" x14ac:dyDescent="0.2">
      <c r="A124" s="131"/>
      <c r="B124" s="131"/>
    </row>
    <row r="125" spans="1:2" s="85" customFormat="1" x14ac:dyDescent="0.2">
      <c r="A125" s="131"/>
      <c r="B125" s="131"/>
    </row>
    <row r="126" spans="1:2" s="85" customFormat="1" x14ac:dyDescent="0.2">
      <c r="A126" s="131"/>
      <c r="B126" s="131"/>
    </row>
    <row r="127" spans="1:2" s="85" customFormat="1" x14ac:dyDescent="0.2">
      <c r="A127" s="131"/>
      <c r="B127" s="131"/>
    </row>
    <row r="128" spans="1:2" s="85" customFormat="1" x14ac:dyDescent="0.2">
      <c r="A128" s="131"/>
      <c r="B128" s="131"/>
    </row>
    <row r="129" spans="1:2" s="85" customFormat="1" x14ac:dyDescent="0.2">
      <c r="A129" s="131"/>
      <c r="B129" s="131"/>
    </row>
    <row r="130" spans="1:2" s="85" customFormat="1" x14ac:dyDescent="0.2">
      <c r="A130" s="131"/>
      <c r="B130" s="131"/>
    </row>
    <row r="131" spans="1:2" s="85" customFormat="1" x14ac:dyDescent="0.2">
      <c r="A131" s="131"/>
      <c r="B131" s="131"/>
    </row>
    <row r="132" spans="1:2" s="85" customFormat="1" x14ac:dyDescent="0.2">
      <c r="A132" s="131"/>
      <c r="B132" s="131"/>
    </row>
    <row r="133" spans="1:2" s="85" customFormat="1" x14ac:dyDescent="0.2">
      <c r="A133" s="131"/>
      <c r="B133" s="131"/>
    </row>
    <row r="134" spans="1:2" s="85" customFormat="1" x14ac:dyDescent="0.2">
      <c r="A134" s="131"/>
      <c r="B134" s="131"/>
    </row>
    <row r="135" spans="1:2" s="85" customFormat="1" x14ac:dyDescent="0.2">
      <c r="A135" s="131"/>
      <c r="B135" s="131"/>
    </row>
    <row r="136" spans="1:2" s="85" customFormat="1" x14ac:dyDescent="0.2">
      <c r="A136" s="131"/>
      <c r="B136" s="131"/>
    </row>
    <row r="137" spans="1:2" s="85" customFormat="1" x14ac:dyDescent="0.2">
      <c r="A137" s="131"/>
      <c r="B137" s="131"/>
    </row>
    <row r="138" spans="1:2" s="85" customFormat="1" x14ac:dyDescent="0.2">
      <c r="A138" s="131"/>
      <c r="B138" s="131"/>
    </row>
    <row r="139" spans="1:2" s="85" customFormat="1" x14ac:dyDescent="0.2">
      <c r="A139" s="131"/>
      <c r="B139" s="131"/>
    </row>
    <row r="140" spans="1:2" s="85" customFormat="1" x14ac:dyDescent="0.2">
      <c r="A140" s="131"/>
      <c r="B140" s="131"/>
    </row>
    <row r="141" spans="1:2" s="85" customFormat="1" x14ac:dyDescent="0.2">
      <c r="A141" s="131"/>
      <c r="B141" s="131"/>
    </row>
    <row r="142" spans="1:2" s="85" customFormat="1" x14ac:dyDescent="0.2">
      <c r="A142" s="131"/>
      <c r="B142" s="131"/>
    </row>
    <row r="143" spans="1:2" s="85" customFormat="1" x14ac:dyDescent="0.2">
      <c r="A143" s="131"/>
      <c r="B143" s="131"/>
    </row>
    <row r="144" spans="1:2" s="85" customFormat="1" x14ac:dyDescent="0.2">
      <c r="A144" s="131"/>
      <c r="B144" s="131"/>
    </row>
    <row r="145" spans="1:2" s="85" customFormat="1" x14ac:dyDescent="0.2">
      <c r="A145" s="131"/>
      <c r="B145" s="131"/>
    </row>
    <row r="146" spans="1:2" s="85" customFormat="1" x14ac:dyDescent="0.2">
      <c r="A146" s="131"/>
      <c r="B146" s="131"/>
    </row>
    <row r="147" spans="1:2" s="85" customFormat="1" x14ac:dyDescent="0.2">
      <c r="A147" s="131"/>
      <c r="B147" s="131"/>
    </row>
    <row r="148" spans="1:2" s="85" customFormat="1" x14ac:dyDescent="0.2">
      <c r="A148" s="131"/>
      <c r="B148" s="131"/>
    </row>
    <row r="149" spans="1:2" s="85" customFormat="1" x14ac:dyDescent="0.2">
      <c r="A149" s="131"/>
      <c r="B149" s="131"/>
    </row>
    <row r="150" spans="1:2" s="85" customFormat="1" x14ac:dyDescent="0.2">
      <c r="A150" s="131"/>
      <c r="B150" s="131"/>
    </row>
    <row r="151" spans="1:2" s="85" customFormat="1" x14ac:dyDescent="0.2">
      <c r="A151" s="131"/>
      <c r="B151" s="131"/>
    </row>
    <row r="152" spans="1:2" s="85" customFormat="1" x14ac:dyDescent="0.2">
      <c r="A152" s="131"/>
      <c r="B152" s="131"/>
    </row>
    <row r="153" spans="1:2" s="85" customFormat="1" x14ac:dyDescent="0.2">
      <c r="A153" s="131"/>
      <c r="B153" s="131"/>
    </row>
    <row r="154" spans="1:2" s="85" customFormat="1" x14ac:dyDescent="0.2">
      <c r="A154" s="131"/>
      <c r="B154" s="131"/>
    </row>
    <row r="155" spans="1:2" s="85" customFormat="1" x14ac:dyDescent="0.2">
      <c r="A155" s="131"/>
      <c r="B155" s="131"/>
    </row>
    <row r="156" spans="1:2" s="85" customFormat="1" x14ac:dyDescent="0.2">
      <c r="A156" s="131"/>
      <c r="B156" s="131"/>
    </row>
    <row r="157" spans="1:2" s="85" customFormat="1" x14ac:dyDescent="0.2">
      <c r="A157" s="131"/>
      <c r="B157" s="131"/>
    </row>
    <row r="158" spans="1:2" s="85" customFormat="1" x14ac:dyDescent="0.2">
      <c r="A158" s="131"/>
      <c r="B158" s="131"/>
    </row>
    <row r="159" spans="1:2" s="85" customFormat="1" x14ac:dyDescent="0.2">
      <c r="A159" s="131"/>
      <c r="B159" s="131"/>
    </row>
    <row r="160" spans="1:2" s="85" customFormat="1" x14ac:dyDescent="0.2">
      <c r="A160" s="131"/>
      <c r="B160" s="131"/>
    </row>
    <row r="161" spans="1:2" s="85" customFormat="1" x14ac:dyDescent="0.2">
      <c r="A161" s="131"/>
      <c r="B161" s="131"/>
    </row>
    <row r="162" spans="1:2" s="85" customFormat="1" x14ac:dyDescent="0.2">
      <c r="A162" s="131"/>
      <c r="B162" s="131"/>
    </row>
    <row r="163" spans="1:2" s="85" customFormat="1" x14ac:dyDescent="0.2">
      <c r="A163" s="131"/>
      <c r="B163" s="131"/>
    </row>
    <row r="164" spans="1:2" s="85" customFormat="1" x14ac:dyDescent="0.2">
      <c r="A164" s="131"/>
      <c r="B164" s="131"/>
    </row>
    <row r="165" spans="1:2" s="85" customFormat="1" x14ac:dyDescent="0.2">
      <c r="A165" s="131"/>
      <c r="B165" s="131"/>
    </row>
    <row r="166" spans="1:2" s="85" customFormat="1" x14ac:dyDescent="0.2">
      <c r="A166" s="131"/>
      <c r="B166" s="131"/>
    </row>
    <row r="167" spans="1:2" s="85" customFormat="1" x14ac:dyDescent="0.2">
      <c r="A167" s="131"/>
      <c r="B167" s="131"/>
    </row>
    <row r="168" spans="1:2" s="85" customFormat="1" x14ac:dyDescent="0.2">
      <c r="A168" s="131"/>
      <c r="B168" s="131"/>
    </row>
    <row r="169" spans="1:2" s="85" customFormat="1" x14ac:dyDescent="0.2">
      <c r="A169" s="131"/>
      <c r="B169" s="131"/>
    </row>
    <row r="170" spans="1:2" s="85" customFormat="1" x14ac:dyDescent="0.2">
      <c r="A170" s="131"/>
      <c r="B170" s="131"/>
    </row>
    <row r="171" spans="1:2" s="85" customFormat="1" x14ac:dyDescent="0.2">
      <c r="A171" s="131"/>
      <c r="B171" s="131"/>
    </row>
    <row r="172" spans="1:2" s="85" customFormat="1" x14ac:dyDescent="0.2">
      <c r="A172" s="131"/>
      <c r="B172" s="131"/>
    </row>
    <row r="173" spans="1:2" s="85" customFormat="1" x14ac:dyDescent="0.2">
      <c r="A173" s="131"/>
      <c r="B173" s="131"/>
    </row>
    <row r="174" spans="1:2" s="85" customFormat="1" x14ac:dyDescent="0.2">
      <c r="A174" s="131"/>
      <c r="B174" s="131"/>
    </row>
    <row r="175" spans="1:2" s="85" customFormat="1" x14ac:dyDescent="0.2">
      <c r="A175" s="131"/>
      <c r="B175" s="131"/>
    </row>
    <row r="176" spans="1:2" s="85" customFormat="1" x14ac:dyDescent="0.2">
      <c r="A176" s="131"/>
      <c r="B176" s="131"/>
    </row>
    <row r="177" spans="1:2" s="85" customFormat="1" x14ac:dyDescent="0.2">
      <c r="A177" s="131"/>
      <c r="B177" s="131"/>
    </row>
    <row r="178" spans="1:2" s="85" customFormat="1" x14ac:dyDescent="0.2">
      <c r="A178" s="131"/>
      <c r="B178" s="131"/>
    </row>
    <row r="179" spans="1:2" s="85" customFormat="1" x14ac:dyDescent="0.2">
      <c r="A179" s="131"/>
      <c r="B179" s="131"/>
    </row>
    <row r="180" spans="1:2" s="85" customFormat="1" x14ac:dyDescent="0.2">
      <c r="A180" s="131"/>
      <c r="B180" s="131"/>
    </row>
    <row r="181" spans="1:2" s="85" customFormat="1" x14ac:dyDescent="0.2">
      <c r="A181" s="131"/>
      <c r="B181" s="131"/>
    </row>
    <row r="182" spans="1:2" s="85" customFormat="1" x14ac:dyDescent="0.2">
      <c r="A182" s="131"/>
      <c r="B182" s="131"/>
    </row>
    <row r="183" spans="1:2" s="85" customFormat="1" x14ac:dyDescent="0.2">
      <c r="A183" s="131"/>
      <c r="B183" s="131"/>
    </row>
    <row r="184" spans="1:2" s="85" customFormat="1" x14ac:dyDescent="0.2">
      <c r="A184" s="131"/>
      <c r="B184" s="131"/>
    </row>
    <row r="185" spans="1:2" s="85" customFormat="1" x14ac:dyDescent="0.2">
      <c r="A185" s="131"/>
      <c r="B185" s="131"/>
    </row>
    <row r="186" spans="1:2" s="85" customFormat="1" x14ac:dyDescent="0.2">
      <c r="A186" s="131"/>
      <c r="B186" s="131"/>
    </row>
    <row r="187" spans="1:2" s="85" customFormat="1" x14ac:dyDescent="0.2">
      <c r="A187" s="131"/>
      <c r="B187" s="131"/>
    </row>
    <row r="188" spans="1:2" s="85" customFormat="1" x14ac:dyDescent="0.2">
      <c r="A188" s="131"/>
      <c r="B188" s="131"/>
    </row>
    <row r="189" spans="1:2" s="85" customFormat="1" x14ac:dyDescent="0.2">
      <c r="A189" s="131"/>
      <c r="B189" s="131"/>
    </row>
    <row r="190" spans="1:2" s="85" customFormat="1" x14ac:dyDescent="0.2">
      <c r="A190" s="131"/>
      <c r="B190" s="131"/>
    </row>
    <row r="191" spans="1:2" s="85" customFormat="1" x14ac:dyDescent="0.2">
      <c r="A191" s="131"/>
      <c r="B191" s="131"/>
    </row>
    <row r="192" spans="1:2" s="85" customFormat="1" x14ac:dyDescent="0.2">
      <c r="A192" s="131"/>
      <c r="B192" s="131"/>
    </row>
    <row r="193" spans="1:2" s="85" customFormat="1" x14ac:dyDescent="0.2">
      <c r="A193" s="131"/>
      <c r="B193" s="131"/>
    </row>
    <row r="194" spans="1:2" s="85" customFormat="1" x14ac:dyDescent="0.2">
      <c r="A194" s="131"/>
      <c r="B194" s="131"/>
    </row>
    <row r="195" spans="1:2" s="85" customFormat="1" x14ac:dyDescent="0.2">
      <c r="A195" s="131"/>
      <c r="B195" s="131"/>
    </row>
    <row r="196" spans="1:2" s="85" customFormat="1" x14ac:dyDescent="0.2">
      <c r="A196" s="131"/>
      <c r="B196" s="131"/>
    </row>
    <row r="197" spans="1:2" s="85" customFormat="1" x14ac:dyDescent="0.2">
      <c r="A197" s="131"/>
      <c r="B197" s="131"/>
    </row>
    <row r="198" spans="1:2" s="85" customFormat="1" x14ac:dyDescent="0.2">
      <c r="A198" s="131"/>
      <c r="B198" s="131"/>
    </row>
    <row r="199" spans="1:2" s="85" customFormat="1" x14ac:dyDescent="0.2">
      <c r="A199" s="131"/>
      <c r="B199" s="131"/>
    </row>
    <row r="200" spans="1:2" s="85" customFormat="1" x14ac:dyDescent="0.2">
      <c r="A200" s="131"/>
      <c r="B200" s="131"/>
    </row>
    <row r="201" spans="1:2" s="85" customFormat="1" x14ac:dyDescent="0.2">
      <c r="A201" s="131"/>
      <c r="B201" s="131"/>
    </row>
    <row r="202" spans="1:2" s="85" customFormat="1" x14ac:dyDescent="0.2">
      <c r="A202" s="131"/>
      <c r="B202" s="131"/>
    </row>
    <row r="203" spans="1:2" s="85" customFormat="1" x14ac:dyDescent="0.2">
      <c r="A203" s="131"/>
      <c r="B203" s="131"/>
    </row>
    <row r="204" spans="1:2" s="85" customFormat="1" x14ac:dyDescent="0.2">
      <c r="A204" s="131"/>
      <c r="B204" s="131"/>
    </row>
    <row r="205" spans="1:2" s="85" customFormat="1" x14ac:dyDescent="0.2">
      <c r="A205" s="131"/>
      <c r="B205" s="131"/>
    </row>
    <row r="206" spans="1:2" s="85" customFormat="1" x14ac:dyDescent="0.2">
      <c r="A206" s="131"/>
      <c r="B206" s="131"/>
    </row>
    <row r="207" spans="1:2" s="85" customFormat="1" x14ac:dyDescent="0.2">
      <c r="A207" s="131"/>
      <c r="B207" s="131"/>
    </row>
    <row r="208" spans="1:2" s="85" customFormat="1" x14ac:dyDescent="0.2">
      <c r="A208" s="131"/>
      <c r="B208" s="131"/>
    </row>
    <row r="209" spans="1:2" s="85" customFormat="1" x14ac:dyDescent="0.2">
      <c r="A209" s="131"/>
      <c r="B209" s="131"/>
    </row>
    <row r="210" spans="1:2" s="85" customFormat="1" x14ac:dyDescent="0.2">
      <c r="A210" s="131"/>
      <c r="B210" s="131"/>
    </row>
    <row r="211" spans="1:2" s="85" customFormat="1" x14ac:dyDescent="0.2">
      <c r="A211" s="131"/>
      <c r="B211" s="131"/>
    </row>
    <row r="212" spans="1:2" s="85" customFormat="1" x14ac:dyDescent="0.2">
      <c r="A212" s="131"/>
      <c r="B212" s="131"/>
    </row>
    <row r="213" spans="1:2" s="85" customFormat="1" x14ac:dyDescent="0.2">
      <c r="A213" s="131"/>
      <c r="B213" s="131"/>
    </row>
    <row r="214" spans="1:2" s="85" customFormat="1" x14ac:dyDescent="0.2">
      <c r="A214" s="131"/>
      <c r="B214" s="131"/>
    </row>
    <row r="215" spans="1:2" s="85" customFormat="1" x14ac:dyDescent="0.2">
      <c r="A215" s="131"/>
      <c r="B215" s="131"/>
    </row>
    <row r="216" spans="1:2" s="85" customFormat="1" x14ac:dyDescent="0.2">
      <c r="A216" s="131"/>
      <c r="B216" s="131"/>
    </row>
    <row r="217" spans="1:2" s="85" customFormat="1" x14ac:dyDescent="0.2">
      <c r="A217" s="131"/>
      <c r="B217" s="131"/>
    </row>
    <row r="218" spans="1:2" s="85" customFormat="1" x14ac:dyDescent="0.2">
      <c r="A218" s="131"/>
      <c r="B218" s="131"/>
    </row>
    <row r="219" spans="1:2" s="85" customFormat="1" x14ac:dyDescent="0.2">
      <c r="A219" s="131"/>
      <c r="B219" s="131"/>
    </row>
    <row r="220" spans="1:2" s="85" customFormat="1" x14ac:dyDescent="0.2">
      <c r="A220" s="131"/>
      <c r="B220" s="131"/>
    </row>
    <row r="221" spans="1:2" s="85" customFormat="1" x14ac:dyDescent="0.2">
      <c r="A221" s="131"/>
      <c r="B221" s="131"/>
    </row>
  </sheetData>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223</v>
      </c>
      <c r="C2" s="78"/>
      <c r="D2" s="78"/>
      <c r="E2" s="78"/>
      <c r="F2" s="78"/>
      <c r="G2" s="78"/>
      <c r="H2" s="78"/>
      <c r="I2" s="78"/>
    </row>
    <row r="3" spans="2:12" ht="26.25" customHeight="1" x14ac:dyDescent="0.2">
      <c r="B3" s="147" t="s">
        <v>26</v>
      </c>
      <c r="C3" s="148" t="s">
        <v>222</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556</v>
      </c>
      <c r="D6" s="135">
        <v>199</v>
      </c>
      <c r="E6" s="135">
        <v>279</v>
      </c>
      <c r="F6" s="135">
        <v>1034</v>
      </c>
      <c r="G6" s="136">
        <f>(C6/(C6+E6))*D6</f>
        <v>132.50778443113774</v>
      </c>
      <c r="H6" s="136">
        <f>C6+G6</f>
        <v>688.50778443113768</v>
      </c>
      <c r="I6" s="157">
        <v>145990</v>
      </c>
      <c r="J6" s="134">
        <v>4.2</v>
      </c>
      <c r="K6" s="134">
        <v>3.7610000000000001</v>
      </c>
      <c r="L6" s="134">
        <v>4.6239999999999997</v>
      </c>
    </row>
    <row r="7" spans="2:12" x14ac:dyDescent="0.2">
      <c r="B7" s="154" t="s">
        <v>4</v>
      </c>
      <c r="C7" s="135">
        <v>179</v>
      </c>
      <c r="D7" s="135">
        <v>34</v>
      </c>
      <c r="E7" s="135">
        <v>53</v>
      </c>
      <c r="F7" s="135">
        <v>266</v>
      </c>
      <c r="G7" s="136">
        <f t="shared" ref="G7:G34" si="0">(C7/(C7+E7))*D7</f>
        <v>26.232758620689655</v>
      </c>
      <c r="H7" s="136">
        <f t="shared" ref="H7:H34" si="1">C7+G7</f>
        <v>205.23275862068965</v>
      </c>
      <c r="I7" s="157">
        <v>115525</v>
      </c>
      <c r="J7" s="153">
        <v>8.6</v>
      </c>
      <c r="K7" s="155">
        <v>7.181</v>
      </c>
      <c r="L7" s="155">
        <v>10.223000000000001</v>
      </c>
    </row>
    <row r="8" spans="2:12" x14ac:dyDescent="0.2">
      <c r="B8" s="154" t="s">
        <v>7</v>
      </c>
      <c r="C8" s="135">
        <v>148</v>
      </c>
      <c r="D8" s="135">
        <v>51</v>
      </c>
      <c r="E8" s="135">
        <v>65</v>
      </c>
      <c r="F8" s="135">
        <v>264</v>
      </c>
      <c r="G8" s="136">
        <f t="shared" si="0"/>
        <v>35.436619718309863</v>
      </c>
      <c r="H8" s="136">
        <f t="shared" si="1"/>
        <v>183.43661971830986</v>
      </c>
      <c r="I8" s="157">
        <v>124565</v>
      </c>
      <c r="J8" s="153">
        <v>6.6</v>
      </c>
      <c r="K8" s="155">
        <v>5.4880000000000004</v>
      </c>
      <c r="L8" s="155">
        <v>7.9160000000000004</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154" t="s">
        <v>1</v>
      </c>
      <c r="C11" s="135">
        <v>187</v>
      </c>
      <c r="D11" s="135">
        <v>149</v>
      </c>
      <c r="E11" s="135">
        <v>115</v>
      </c>
      <c r="F11" s="135">
        <v>451</v>
      </c>
      <c r="G11" s="136">
        <f t="shared" si="0"/>
        <v>92.261589403973517</v>
      </c>
      <c r="H11" s="136">
        <f t="shared" si="1"/>
        <v>279.26158940397352</v>
      </c>
      <c r="I11" s="157">
        <v>145990</v>
      </c>
      <c r="J11" s="153">
        <v>12.2</v>
      </c>
      <c r="K11" s="155">
        <v>10.432</v>
      </c>
      <c r="L11" s="155">
        <v>14.217000000000001</v>
      </c>
    </row>
    <row r="12" spans="2:12" x14ac:dyDescent="0.2">
      <c r="B12" s="154" t="s">
        <v>8</v>
      </c>
      <c r="C12" s="135">
        <v>302</v>
      </c>
      <c r="D12" s="135">
        <v>157</v>
      </c>
      <c r="E12" s="135">
        <v>89</v>
      </c>
      <c r="F12" s="135">
        <v>548</v>
      </c>
      <c r="G12" s="136">
        <f t="shared" si="0"/>
        <v>121.26342710997442</v>
      </c>
      <c r="H12" s="136">
        <f t="shared" si="1"/>
        <v>423.26342710997443</v>
      </c>
      <c r="I12" s="157">
        <v>145990</v>
      </c>
      <c r="J12" s="153">
        <v>6.4</v>
      </c>
      <c r="K12" s="155">
        <v>5.6280000000000001</v>
      </c>
      <c r="L12" s="155">
        <v>7.31</v>
      </c>
    </row>
    <row r="13" spans="2:12" x14ac:dyDescent="0.2">
      <c r="B13" s="154" t="s">
        <v>6</v>
      </c>
      <c r="C13" s="135">
        <v>212</v>
      </c>
      <c r="D13" s="135">
        <v>322</v>
      </c>
      <c r="E13" s="135">
        <v>385</v>
      </c>
      <c r="F13" s="135">
        <v>919</v>
      </c>
      <c r="G13" s="136">
        <f t="shared" si="0"/>
        <v>114.34505862646566</v>
      </c>
      <c r="H13" s="136">
        <f t="shared" si="1"/>
        <v>326.34505862646563</v>
      </c>
      <c r="I13" s="157">
        <v>141131</v>
      </c>
      <c r="J13" s="153">
        <v>15.7</v>
      </c>
      <c r="K13" s="155">
        <v>13.496</v>
      </c>
      <c r="L13" s="155">
        <v>18.234000000000002</v>
      </c>
    </row>
    <row r="14" spans="2:12" x14ac:dyDescent="0.2">
      <c r="B14" s="6" t="s">
        <v>196</v>
      </c>
      <c r="C14" s="135">
        <v>77</v>
      </c>
      <c r="D14" s="135">
        <v>128</v>
      </c>
      <c r="E14" s="135">
        <v>640</v>
      </c>
      <c r="F14" s="135">
        <v>845</v>
      </c>
      <c r="G14" s="136">
        <f t="shared" si="0"/>
        <v>13.746164574616458</v>
      </c>
      <c r="H14" s="136">
        <f t="shared" si="1"/>
        <v>90.746164574616458</v>
      </c>
      <c r="I14" s="157">
        <v>123628</v>
      </c>
      <c r="J14" s="134">
        <v>4.9000000000000004</v>
      </c>
      <c r="K14" s="134">
        <v>3.7749999999999999</v>
      </c>
      <c r="L14" s="134">
        <v>6.3929999999999998</v>
      </c>
    </row>
    <row r="15" spans="2:12" x14ac:dyDescent="0.2">
      <c r="B15" s="6" t="s">
        <v>10</v>
      </c>
      <c r="C15" s="135">
        <v>210</v>
      </c>
      <c r="D15" s="135">
        <v>50</v>
      </c>
      <c r="E15" s="135">
        <v>113</v>
      </c>
      <c r="F15" s="135">
        <v>373</v>
      </c>
      <c r="G15" s="136">
        <f t="shared" si="0"/>
        <v>32.507739938080491</v>
      </c>
      <c r="H15" s="136">
        <f t="shared" si="1"/>
        <v>242.50773993808048</v>
      </c>
      <c r="I15" s="157">
        <v>81939</v>
      </c>
      <c r="J15" s="134">
        <v>4.3</v>
      </c>
      <c r="K15" s="134">
        <v>3.5369999999999999</v>
      </c>
      <c r="L15" s="134">
        <v>5.1440000000000001</v>
      </c>
    </row>
    <row r="16" spans="2:12" x14ac:dyDescent="0.2">
      <c r="B16" s="154" t="s">
        <v>11</v>
      </c>
      <c r="C16" s="135">
        <v>49</v>
      </c>
      <c r="D16" s="135">
        <v>21</v>
      </c>
      <c r="E16" s="135">
        <v>38</v>
      </c>
      <c r="F16" s="135">
        <v>108</v>
      </c>
      <c r="G16" s="136">
        <f t="shared" si="0"/>
        <v>11.827586206896552</v>
      </c>
      <c r="H16" s="136">
        <f t="shared" si="1"/>
        <v>60.827586206896555</v>
      </c>
      <c r="I16" s="157">
        <v>25120</v>
      </c>
      <c r="J16" s="153">
        <v>6.4</v>
      </c>
      <c r="K16" s="155">
        <v>4.4249999999999998</v>
      </c>
      <c r="L16" s="155">
        <v>9.2720000000000002</v>
      </c>
    </row>
    <row r="17" spans="2:12" x14ac:dyDescent="0.2">
      <c r="B17" s="6" t="s">
        <v>12</v>
      </c>
      <c r="C17" s="135">
        <v>129</v>
      </c>
      <c r="D17" s="135">
        <v>23</v>
      </c>
      <c r="E17" s="135">
        <v>54</v>
      </c>
      <c r="F17" s="135">
        <v>206</v>
      </c>
      <c r="G17" s="136">
        <f t="shared" si="0"/>
        <v>16.21311475409836</v>
      </c>
      <c r="H17" s="136">
        <f t="shared" si="1"/>
        <v>145.21311475409837</v>
      </c>
      <c r="I17" s="157">
        <v>49037</v>
      </c>
      <c r="J17" s="134">
        <v>4.9000000000000004</v>
      </c>
      <c r="K17" s="134">
        <v>3.9289999999999998</v>
      </c>
      <c r="L17" s="134">
        <v>6.0739999999999998</v>
      </c>
    </row>
    <row r="18" spans="2:12" ht="15" x14ac:dyDescent="0.2">
      <c r="B18" s="152" t="s">
        <v>37</v>
      </c>
      <c r="C18" s="135">
        <v>22</v>
      </c>
      <c r="D18" s="135">
        <v>15</v>
      </c>
      <c r="E18" s="135">
        <v>71</v>
      </c>
      <c r="F18" s="135">
        <v>108</v>
      </c>
      <c r="G18" s="136">
        <f t="shared" si="0"/>
        <v>3.5483870967741939</v>
      </c>
      <c r="H18" s="136">
        <f t="shared" si="1"/>
        <v>25.548387096774192</v>
      </c>
      <c r="I18" s="157">
        <v>47661</v>
      </c>
      <c r="J18" s="158" t="s">
        <v>259</v>
      </c>
      <c r="K18" s="158" t="s">
        <v>259</v>
      </c>
      <c r="L18" s="158" t="s">
        <v>259</v>
      </c>
    </row>
    <row r="19" spans="2:12" x14ac:dyDescent="0.2">
      <c r="B19" s="6"/>
      <c r="C19" s="135"/>
      <c r="D19" s="135"/>
      <c r="E19" s="135"/>
      <c r="F19" s="135"/>
      <c r="G19" s="136"/>
      <c r="H19" s="136"/>
      <c r="I19" s="157"/>
      <c r="J19" s="134"/>
      <c r="K19" s="134"/>
      <c r="L19" s="134"/>
    </row>
    <row r="20" spans="2:12" x14ac:dyDescent="0.2">
      <c r="B20" s="4" t="s">
        <v>32</v>
      </c>
      <c r="C20" s="135"/>
      <c r="D20" s="135"/>
      <c r="E20" s="135"/>
      <c r="F20" s="135"/>
      <c r="G20" s="136"/>
      <c r="H20" s="136"/>
      <c r="I20" s="157"/>
      <c r="J20" s="134"/>
      <c r="K20" s="134"/>
      <c r="L20" s="134"/>
    </row>
    <row r="21" spans="2:12" ht="15" x14ac:dyDescent="0.2">
      <c r="B21" s="152" t="s">
        <v>13</v>
      </c>
      <c r="C21" s="135">
        <v>2</v>
      </c>
      <c r="D21" s="135">
        <v>0</v>
      </c>
      <c r="E21" s="135">
        <v>5</v>
      </c>
      <c r="F21" s="135">
        <v>7</v>
      </c>
      <c r="G21" s="136">
        <f t="shared" si="0"/>
        <v>0</v>
      </c>
      <c r="H21" s="136">
        <f t="shared" si="1"/>
        <v>2</v>
      </c>
      <c r="I21" s="157">
        <v>31561</v>
      </c>
      <c r="J21" s="158" t="s">
        <v>259</v>
      </c>
      <c r="K21" s="158" t="s">
        <v>259</v>
      </c>
      <c r="L21" s="158" t="s">
        <v>259</v>
      </c>
    </row>
    <row r="22" spans="2:12" x14ac:dyDescent="0.2">
      <c r="B22" s="6" t="s">
        <v>14</v>
      </c>
      <c r="C22" s="135">
        <v>33</v>
      </c>
      <c r="D22" s="135">
        <v>7</v>
      </c>
      <c r="E22" s="135">
        <v>8</v>
      </c>
      <c r="F22" s="135">
        <v>48</v>
      </c>
      <c r="G22" s="136">
        <f t="shared" si="0"/>
        <v>5.6341463414634152</v>
      </c>
      <c r="H22" s="136">
        <f t="shared" si="1"/>
        <v>38.634146341463413</v>
      </c>
      <c r="I22" s="157">
        <v>31561</v>
      </c>
      <c r="J22" s="134">
        <v>4.4000000000000004</v>
      </c>
      <c r="K22" s="134">
        <v>2.9020000000000001</v>
      </c>
      <c r="L22" s="134">
        <v>6.5709999999999997</v>
      </c>
    </row>
    <row r="23" spans="2:12" x14ac:dyDescent="0.2">
      <c r="B23" s="6" t="s">
        <v>15</v>
      </c>
      <c r="C23" s="135">
        <v>107</v>
      </c>
      <c r="D23" s="135">
        <v>8</v>
      </c>
      <c r="E23" s="135">
        <v>32</v>
      </c>
      <c r="F23" s="135">
        <v>147</v>
      </c>
      <c r="G23" s="136">
        <f t="shared" si="0"/>
        <v>6.1582733812949639</v>
      </c>
      <c r="H23" s="136">
        <f t="shared" si="1"/>
        <v>113.15827338129496</v>
      </c>
      <c r="I23" s="157">
        <v>31561</v>
      </c>
      <c r="J23" s="134">
        <v>3.7</v>
      </c>
      <c r="K23" s="134">
        <v>2.863</v>
      </c>
      <c r="L23" s="134">
        <v>4.8289999999999997</v>
      </c>
    </row>
    <row r="24" spans="2:12" x14ac:dyDescent="0.2">
      <c r="B24" s="6" t="s">
        <v>16</v>
      </c>
      <c r="C24" s="135">
        <v>98</v>
      </c>
      <c r="D24" s="135">
        <v>25</v>
      </c>
      <c r="E24" s="135">
        <v>61</v>
      </c>
      <c r="F24" s="135">
        <v>184</v>
      </c>
      <c r="G24" s="136">
        <f t="shared" si="0"/>
        <v>15.408805031446541</v>
      </c>
      <c r="H24" s="136">
        <f t="shared" si="1"/>
        <v>113.40880503144655</v>
      </c>
      <c r="I24" s="157">
        <v>86789</v>
      </c>
      <c r="J24" s="134">
        <v>4.9000000000000004</v>
      </c>
      <c r="K24" s="134">
        <v>3.883</v>
      </c>
      <c r="L24" s="134">
        <v>6.29</v>
      </c>
    </row>
    <row r="25" spans="2:12" ht="15" x14ac:dyDescent="0.2">
      <c r="B25" s="152" t="s">
        <v>3</v>
      </c>
      <c r="C25" s="135">
        <v>14</v>
      </c>
      <c r="D25" s="135">
        <v>4</v>
      </c>
      <c r="E25" s="135">
        <v>62</v>
      </c>
      <c r="F25" s="135">
        <v>80</v>
      </c>
      <c r="G25" s="136">
        <f t="shared" si="0"/>
        <v>0.73684210526315785</v>
      </c>
      <c r="H25" s="136">
        <f t="shared" si="1"/>
        <v>14.736842105263158</v>
      </c>
      <c r="I25" s="157">
        <v>42147</v>
      </c>
      <c r="J25" s="158" t="s">
        <v>259</v>
      </c>
      <c r="K25" s="158" t="s">
        <v>259</v>
      </c>
      <c r="L25" s="158" t="s">
        <v>259</v>
      </c>
    </row>
    <row r="26" spans="2:12" ht="15" x14ac:dyDescent="0.2">
      <c r="B26" s="152" t="s">
        <v>17</v>
      </c>
      <c r="C26" s="135">
        <v>18</v>
      </c>
      <c r="D26" s="135">
        <v>5</v>
      </c>
      <c r="E26" s="135">
        <v>37</v>
      </c>
      <c r="F26" s="135">
        <v>60</v>
      </c>
      <c r="G26" s="136">
        <f t="shared" si="0"/>
        <v>1.6363636363636362</v>
      </c>
      <c r="H26" s="136">
        <f t="shared" si="1"/>
        <v>19.636363636363637</v>
      </c>
      <c r="I26" s="157">
        <v>33168</v>
      </c>
      <c r="J26" s="158" t="s">
        <v>259</v>
      </c>
      <c r="K26" s="158" t="s">
        <v>259</v>
      </c>
      <c r="L26" s="158" t="s">
        <v>259</v>
      </c>
    </row>
    <row r="27" spans="2:12" x14ac:dyDescent="0.2">
      <c r="B27" s="6" t="s">
        <v>18</v>
      </c>
      <c r="C27" s="135">
        <v>28</v>
      </c>
      <c r="D27" s="135">
        <v>7</v>
      </c>
      <c r="E27" s="135">
        <v>51</v>
      </c>
      <c r="F27" s="135">
        <v>86</v>
      </c>
      <c r="G27" s="136">
        <f t="shared" si="0"/>
        <v>2.481012658227848</v>
      </c>
      <c r="H27" s="136">
        <f t="shared" si="1"/>
        <v>30.481012658227847</v>
      </c>
      <c r="I27" s="157">
        <v>30088</v>
      </c>
      <c r="J27" s="134">
        <v>4</v>
      </c>
      <c r="K27" s="134">
        <v>2.7010000000000001</v>
      </c>
      <c r="L27" s="134">
        <v>5.843</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166</v>
      </c>
      <c r="D30" s="135">
        <v>7</v>
      </c>
      <c r="E30" s="135">
        <v>51</v>
      </c>
      <c r="F30" s="135">
        <v>224</v>
      </c>
      <c r="G30" s="136">
        <f t="shared" si="0"/>
        <v>5.3548387096774199</v>
      </c>
      <c r="H30" s="136">
        <f t="shared" si="1"/>
        <v>171.35483870967741</v>
      </c>
      <c r="I30" s="157">
        <v>43994</v>
      </c>
      <c r="J30" s="134">
        <v>2.1</v>
      </c>
      <c r="K30" s="134">
        <v>1.712</v>
      </c>
      <c r="L30" s="134">
        <v>2.6960000000000002</v>
      </c>
    </row>
    <row r="31" spans="2:12" x14ac:dyDescent="0.2">
      <c r="B31" s="6" t="s">
        <v>20</v>
      </c>
      <c r="C31" s="135">
        <v>270</v>
      </c>
      <c r="D31" s="135">
        <v>30</v>
      </c>
      <c r="E31" s="135">
        <v>105</v>
      </c>
      <c r="F31" s="135">
        <v>405</v>
      </c>
      <c r="G31" s="136">
        <f t="shared" si="0"/>
        <v>21.599999999999998</v>
      </c>
      <c r="H31" s="136">
        <f t="shared" si="1"/>
        <v>291.60000000000002</v>
      </c>
      <c r="I31" s="157">
        <v>116210</v>
      </c>
      <c r="J31" s="134">
        <v>2.5</v>
      </c>
      <c r="K31" s="134">
        <v>2.0310000000000001</v>
      </c>
      <c r="L31" s="134">
        <v>3.032</v>
      </c>
    </row>
    <row r="32" spans="2:12" x14ac:dyDescent="0.2">
      <c r="B32" s="154" t="s">
        <v>21</v>
      </c>
      <c r="C32" s="135">
        <v>174</v>
      </c>
      <c r="D32" s="135">
        <v>23</v>
      </c>
      <c r="E32" s="135">
        <v>50</v>
      </c>
      <c r="F32" s="135">
        <v>247</v>
      </c>
      <c r="G32" s="136">
        <f t="shared" si="0"/>
        <v>17.866071428571431</v>
      </c>
      <c r="H32" s="136">
        <f t="shared" si="1"/>
        <v>191.86607142857144</v>
      </c>
      <c r="I32" s="157">
        <v>116210</v>
      </c>
      <c r="J32" s="153">
        <v>5.4</v>
      </c>
      <c r="K32" s="155">
        <v>4.5380000000000003</v>
      </c>
      <c r="L32" s="155">
        <v>6.4269999999999996</v>
      </c>
    </row>
    <row r="33" spans="2:12" x14ac:dyDescent="0.2">
      <c r="B33" s="6" t="s">
        <v>22</v>
      </c>
      <c r="C33" s="135">
        <v>128</v>
      </c>
      <c r="D33" s="135">
        <v>26</v>
      </c>
      <c r="E33" s="135">
        <v>66</v>
      </c>
      <c r="F33" s="135">
        <v>220</v>
      </c>
      <c r="G33" s="136">
        <f t="shared" si="0"/>
        <v>17.154639175257731</v>
      </c>
      <c r="H33" s="136">
        <f t="shared" si="1"/>
        <v>145.15463917525773</v>
      </c>
      <c r="I33" s="157">
        <v>90822</v>
      </c>
      <c r="J33" s="134">
        <v>3.2</v>
      </c>
      <c r="K33" s="134">
        <v>2.5230000000000001</v>
      </c>
      <c r="L33" s="134">
        <v>3.9489999999999998</v>
      </c>
    </row>
    <row r="34" spans="2:12" x14ac:dyDescent="0.2">
      <c r="B34" s="154" t="s">
        <v>23</v>
      </c>
      <c r="C34" s="135">
        <v>82</v>
      </c>
      <c r="D34" s="135">
        <v>14</v>
      </c>
      <c r="E34" s="135">
        <v>31</v>
      </c>
      <c r="F34" s="135">
        <v>127</v>
      </c>
      <c r="G34" s="136">
        <f t="shared" si="0"/>
        <v>10.159292035398231</v>
      </c>
      <c r="H34" s="136">
        <f t="shared" si="1"/>
        <v>92.159292035398238</v>
      </c>
      <c r="I34" s="157">
        <v>90822</v>
      </c>
      <c r="J34" s="153">
        <v>5.8</v>
      </c>
      <c r="K34" s="155">
        <v>4.3810000000000002</v>
      </c>
      <c r="L34" s="155">
        <v>7.7320000000000002</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topLeftCell="A2" zoomScale="115" zoomScaleNormal="115" workbookViewId="0">
      <selection activeCell="I15" sqref="I15"/>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224</v>
      </c>
      <c r="C2" s="78"/>
      <c r="D2" s="78"/>
      <c r="E2" s="78"/>
      <c r="F2" s="78"/>
      <c r="G2" s="78"/>
      <c r="H2" s="78"/>
      <c r="I2" s="78"/>
    </row>
    <row r="3" spans="2:12" ht="26.25" customHeight="1" x14ac:dyDescent="0.2">
      <c r="B3" s="147" t="s">
        <v>26</v>
      </c>
      <c r="C3" s="148" t="s">
        <v>225</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154" t="s">
        <v>0</v>
      </c>
      <c r="C6" s="135">
        <v>917</v>
      </c>
      <c r="D6" s="135">
        <v>753</v>
      </c>
      <c r="E6" s="135">
        <v>909</v>
      </c>
      <c r="F6" s="135">
        <v>2579</v>
      </c>
      <c r="G6" s="136">
        <f>(C6/(C6+E6))*D6</f>
        <v>378.14950711938661</v>
      </c>
      <c r="H6" s="136">
        <f>C6+G6</f>
        <v>1295.1495071193867</v>
      </c>
      <c r="I6" s="157">
        <v>145990</v>
      </c>
      <c r="J6" s="155">
        <v>5.0999999999999996</v>
      </c>
      <c r="K6" s="155">
        <v>4.7030000000000003</v>
      </c>
      <c r="L6" s="155">
        <v>5.5069999999999997</v>
      </c>
    </row>
    <row r="7" spans="2:12" x14ac:dyDescent="0.2">
      <c r="B7" s="6" t="s">
        <v>4</v>
      </c>
      <c r="C7" s="135">
        <v>270</v>
      </c>
      <c r="D7" s="135">
        <v>58</v>
      </c>
      <c r="E7" s="135">
        <v>143</v>
      </c>
      <c r="F7" s="135">
        <v>471</v>
      </c>
      <c r="G7" s="136">
        <f t="shared" ref="G7:G34" si="0">(C7/(C7+E7))*D7</f>
        <v>37.917675544794193</v>
      </c>
      <c r="H7" s="136">
        <f t="shared" ref="H7:H34" si="1">C7+G7</f>
        <v>307.91767554479418</v>
      </c>
      <c r="I7" s="157">
        <v>115525</v>
      </c>
      <c r="J7" s="134">
        <v>4.8</v>
      </c>
      <c r="K7" s="134">
        <v>4.1849999999999996</v>
      </c>
      <c r="L7" s="134">
        <v>5.5460000000000003</v>
      </c>
    </row>
    <row r="8" spans="2:12" x14ac:dyDescent="0.2">
      <c r="B8" s="154" t="s">
        <v>7</v>
      </c>
      <c r="C8" s="135">
        <v>255</v>
      </c>
      <c r="D8" s="135">
        <v>151</v>
      </c>
      <c r="E8" s="135">
        <v>246</v>
      </c>
      <c r="F8" s="135">
        <v>652</v>
      </c>
      <c r="G8" s="136">
        <f t="shared" si="0"/>
        <v>76.856287425149702</v>
      </c>
      <c r="H8" s="136">
        <f t="shared" si="1"/>
        <v>331.85628742514973</v>
      </c>
      <c r="I8" s="157">
        <v>124565</v>
      </c>
      <c r="J8" s="155">
        <v>6</v>
      </c>
      <c r="K8" s="155">
        <v>5.2480000000000002</v>
      </c>
      <c r="L8" s="155">
        <v>6.8890000000000002</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212</v>
      </c>
      <c r="D11" s="135">
        <v>88</v>
      </c>
      <c r="E11" s="135">
        <v>209</v>
      </c>
      <c r="F11" s="135">
        <v>509</v>
      </c>
      <c r="G11" s="136">
        <f t="shared" si="0"/>
        <v>44.313539192399048</v>
      </c>
      <c r="H11" s="136">
        <f t="shared" si="1"/>
        <v>256.31353919239905</v>
      </c>
      <c r="I11" s="157">
        <v>145990</v>
      </c>
      <c r="J11" s="134">
        <v>4.3</v>
      </c>
      <c r="K11" s="134">
        <v>3.702</v>
      </c>
      <c r="L11" s="134">
        <v>5.09</v>
      </c>
    </row>
    <row r="12" spans="2:12" x14ac:dyDescent="0.2">
      <c r="B12" s="154" t="s">
        <v>8</v>
      </c>
      <c r="C12" s="135">
        <v>492</v>
      </c>
      <c r="D12" s="135">
        <v>299</v>
      </c>
      <c r="E12" s="135">
        <v>453</v>
      </c>
      <c r="F12" s="135">
        <v>1244</v>
      </c>
      <c r="G12" s="136">
        <f t="shared" si="0"/>
        <v>155.66984126984127</v>
      </c>
      <c r="H12" s="136">
        <f t="shared" si="1"/>
        <v>647.6698412698413</v>
      </c>
      <c r="I12" s="157">
        <v>145990</v>
      </c>
      <c r="J12" s="155">
        <v>5.2</v>
      </c>
      <c r="K12" s="155">
        <v>4.6619999999999999</v>
      </c>
      <c r="L12" s="155">
        <v>5.7</v>
      </c>
    </row>
    <row r="13" spans="2:12" x14ac:dyDescent="0.2">
      <c r="B13" s="6" t="s">
        <v>6</v>
      </c>
      <c r="C13" s="135">
        <v>271</v>
      </c>
      <c r="D13" s="135">
        <v>72</v>
      </c>
      <c r="E13" s="135">
        <v>640</v>
      </c>
      <c r="F13" s="135">
        <v>983</v>
      </c>
      <c r="G13" s="136">
        <f t="shared" si="0"/>
        <v>21.41822173435785</v>
      </c>
      <c r="H13" s="136">
        <f t="shared" si="1"/>
        <v>292.41822173435787</v>
      </c>
      <c r="I13" s="157">
        <v>141131</v>
      </c>
      <c r="J13" s="134">
        <v>4</v>
      </c>
      <c r="K13" s="134">
        <v>3.4350000000000001</v>
      </c>
      <c r="L13" s="134">
        <v>4.5860000000000003</v>
      </c>
    </row>
    <row r="14" spans="2:12" x14ac:dyDescent="0.2">
      <c r="B14" s="6" t="s">
        <v>196</v>
      </c>
      <c r="C14" s="135">
        <v>119</v>
      </c>
      <c r="D14" s="135">
        <v>64</v>
      </c>
      <c r="E14" s="135">
        <v>901</v>
      </c>
      <c r="F14" s="135">
        <v>1084</v>
      </c>
      <c r="G14" s="136">
        <f t="shared" si="0"/>
        <v>7.4666666666666668</v>
      </c>
      <c r="H14" s="136">
        <f t="shared" si="1"/>
        <v>126.46666666666667</v>
      </c>
      <c r="I14" s="157">
        <v>123628</v>
      </c>
      <c r="J14" s="134">
        <v>2.6</v>
      </c>
      <c r="K14" s="134">
        <v>2.0939999999999999</v>
      </c>
      <c r="L14" s="134">
        <v>3.2530000000000001</v>
      </c>
    </row>
    <row r="15" spans="2:12" x14ac:dyDescent="0.2">
      <c r="B15" s="6" t="s">
        <v>9</v>
      </c>
      <c r="C15" s="135">
        <v>113</v>
      </c>
      <c r="D15" s="135">
        <v>50</v>
      </c>
      <c r="E15" s="135">
        <v>210</v>
      </c>
      <c r="F15" s="135">
        <v>373</v>
      </c>
      <c r="G15" s="136">
        <f t="shared" si="0"/>
        <v>17.492260061919502</v>
      </c>
      <c r="H15" s="136">
        <f t="shared" si="1"/>
        <v>130.4922600619195</v>
      </c>
      <c r="I15" s="157">
        <v>145990</v>
      </c>
      <c r="J15" s="134">
        <v>3.5</v>
      </c>
      <c r="K15" s="134">
        <v>2.8239999999999998</v>
      </c>
      <c r="L15" s="134">
        <v>4.4089999999999998</v>
      </c>
    </row>
    <row r="16" spans="2:12" x14ac:dyDescent="0.2">
      <c r="B16" s="6" t="s">
        <v>11</v>
      </c>
      <c r="C16" s="135">
        <v>49</v>
      </c>
      <c r="D16" s="135">
        <v>11</v>
      </c>
      <c r="E16" s="135">
        <v>69</v>
      </c>
      <c r="F16" s="135">
        <v>129</v>
      </c>
      <c r="G16" s="136">
        <f t="shared" si="0"/>
        <v>4.5677966101694913</v>
      </c>
      <c r="H16" s="136">
        <f t="shared" si="1"/>
        <v>53.567796610169495</v>
      </c>
      <c r="I16" s="157">
        <v>25120</v>
      </c>
      <c r="J16" s="134">
        <v>3.4</v>
      </c>
      <c r="K16" s="134">
        <v>2.3109999999999999</v>
      </c>
      <c r="L16" s="134">
        <v>5.1159999999999997</v>
      </c>
    </row>
    <row r="17" spans="2:12" x14ac:dyDescent="0.2">
      <c r="B17" s="6" t="s">
        <v>12</v>
      </c>
      <c r="C17" s="135">
        <v>175</v>
      </c>
      <c r="D17" s="135">
        <v>33</v>
      </c>
      <c r="E17" s="135">
        <v>148</v>
      </c>
      <c r="F17" s="135">
        <v>356</v>
      </c>
      <c r="G17" s="136">
        <f t="shared" si="0"/>
        <v>17.879256965944272</v>
      </c>
      <c r="H17" s="136">
        <f t="shared" si="1"/>
        <v>192.87925696594428</v>
      </c>
      <c r="I17" s="157">
        <v>49037</v>
      </c>
      <c r="J17" s="134">
        <v>4.2</v>
      </c>
      <c r="K17" s="134">
        <v>3.5129999999999999</v>
      </c>
      <c r="L17" s="134">
        <v>5.1219999999999999</v>
      </c>
    </row>
    <row r="18" spans="2:12" x14ac:dyDescent="0.2">
      <c r="B18" s="6" t="s">
        <v>37</v>
      </c>
      <c r="C18" s="135">
        <v>28</v>
      </c>
      <c r="D18" s="135">
        <v>18</v>
      </c>
      <c r="E18" s="135">
        <v>154</v>
      </c>
      <c r="F18" s="135">
        <v>200</v>
      </c>
      <c r="G18" s="136">
        <f t="shared" si="0"/>
        <v>2.7692307692307692</v>
      </c>
      <c r="H18" s="136">
        <f t="shared" si="1"/>
        <v>30.76923076923077</v>
      </c>
      <c r="I18" s="157">
        <v>47661</v>
      </c>
      <c r="J18" s="134">
        <v>3.4</v>
      </c>
      <c r="K18" s="134">
        <v>2.1749999999999998</v>
      </c>
      <c r="L18" s="134">
        <v>5.4630000000000001</v>
      </c>
    </row>
    <row r="19" spans="2:12" x14ac:dyDescent="0.2">
      <c r="B19" s="6"/>
      <c r="C19" s="135"/>
      <c r="D19" s="135"/>
      <c r="E19" s="135"/>
      <c r="F19" s="135"/>
      <c r="G19" s="136"/>
      <c r="H19" s="136"/>
      <c r="I19" s="157"/>
      <c r="J19" s="134"/>
      <c r="K19" s="134"/>
      <c r="L19" s="134"/>
    </row>
    <row r="20" spans="2:12" x14ac:dyDescent="0.2">
      <c r="B20" s="4" t="s">
        <v>32</v>
      </c>
      <c r="C20" s="135"/>
      <c r="D20" s="135"/>
      <c r="E20" s="135"/>
      <c r="F20" s="135"/>
      <c r="G20" s="136"/>
      <c r="H20" s="136"/>
      <c r="I20" s="157"/>
      <c r="J20" s="134"/>
      <c r="K20" s="134"/>
      <c r="L20" s="134"/>
    </row>
    <row r="21" spans="2:12" ht="15" x14ac:dyDescent="0.2">
      <c r="B21" s="152" t="s">
        <v>13</v>
      </c>
      <c r="C21" s="135">
        <v>9</v>
      </c>
      <c r="D21" s="135">
        <v>1</v>
      </c>
      <c r="E21" s="135">
        <v>5</v>
      </c>
      <c r="F21" s="135">
        <v>15</v>
      </c>
      <c r="G21" s="136">
        <f t="shared" si="0"/>
        <v>0.6428571428571429</v>
      </c>
      <c r="H21" s="136">
        <f t="shared" si="1"/>
        <v>9.6428571428571423</v>
      </c>
      <c r="I21" s="157">
        <v>31561</v>
      </c>
      <c r="J21" s="158" t="s">
        <v>259</v>
      </c>
      <c r="K21" s="158" t="s">
        <v>259</v>
      </c>
      <c r="L21" s="158" t="s">
        <v>259</v>
      </c>
    </row>
    <row r="22" spans="2:12" x14ac:dyDescent="0.2">
      <c r="B22" s="6" t="s">
        <v>14</v>
      </c>
      <c r="C22" s="135">
        <v>66</v>
      </c>
      <c r="D22" s="135">
        <v>6</v>
      </c>
      <c r="E22" s="135">
        <v>46</v>
      </c>
      <c r="F22" s="135">
        <v>118</v>
      </c>
      <c r="G22" s="136">
        <f t="shared" si="0"/>
        <v>3.5357142857142856</v>
      </c>
      <c r="H22" s="136">
        <f t="shared" si="1"/>
        <v>69.535714285714292</v>
      </c>
      <c r="I22" s="157">
        <v>31561</v>
      </c>
      <c r="J22" s="134">
        <v>4.5</v>
      </c>
      <c r="K22" s="134">
        <v>3.2530000000000001</v>
      </c>
      <c r="L22" s="134">
        <v>6.3390000000000004</v>
      </c>
    </row>
    <row r="23" spans="2:12" x14ac:dyDescent="0.2">
      <c r="B23" s="6" t="s">
        <v>15</v>
      </c>
      <c r="C23" s="135">
        <v>170</v>
      </c>
      <c r="D23" s="135">
        <v>21</v>
      </c>
      <c r="E23" s="135">
        <v>88</v>
      </c>
      <c r="F23" s="135">
        <v>279</v>
      </c>
      <c r="G23" s="136">
        <f t="shared" si="0"/>
        <v>13.837209302325581</v>
      </c>
      <c r="H23" s="136">
        <f t="shared" si="1"/>
        <v>183.83720930232559</v>
      </c>
      <c r="I23" s="157">
        <v>31561</v>
      </c>
      <c r="J23" s="134">
        <v>3.4</v>
      </c>
      <c r="K23" s="134">
        <v>2.7829999999999999</v>
      </c>
      <c r="L23" s="134">
        <v>4.2569999999999997</v>
      </c>
    </row>
    <row r="24" spans="2:12" x14ac:dyDescent="0.2">
      <c r="B24" s="6" t="s">
        <v>16</v>
      </c>
      <c r="C24" s="135">
        <v>106</v>
      </c>
      <c r="D24" s="135">
        <v>23</v>
      </c>
      <c r="E24" s="135">
        <v>151</v>
      </c>
      <c r="F24" s="135">
        <v>280</v>
      </c>
      <c r="G24" s="136">
        <f t="shared" si="0"/>
        <v>9.4863813229571985</v>
      </c>
      <c r="H24" s="136">
        <f t="shared" si="1"/>
        <v>115.4863813229572</v>
      </c>
      <c r="I24" s="157">
        <v>86789</v>
      </c>
      <c r="J24" s="134">
        <v>3.8</v>
      </c>
      <c r="K24" s="134">
        <v>2.9470000000000001</v>
      </c>
      <c r="L24" s="134">
        <v>4.7939999999999996</v>
      </c>
    </row>
    <row r="25" spans="2:12" ht="15" x14ac:dyDescent="0.2">
      <c r="B25" s="152" t="s">
        <v>3</v>
      </c>
      <c r="C25" s="135">
        <v>19</v>
      </c>
      <c r="D25" s="135">
        <v>18</v>
      </c>
      <c r="E25" s="135">
        <v>131</v>
      </c>
      <c r="F25" s="135">
        <v>168</v>
      </c>
      <c r="G25" s="136">
        <f t="shared" si="0"/>
        <v>2.2800000000000002</v>
      </c>
      <c r="H25" s="136">
        <f t="shared" si="1"/>
        <v>21.28</v>
      </c>
      <c r="I25" s="157">
        <v>42147</v>
      </c>
      <c r="J25" s="158" t="s">
        <v>259</v>
      </c>
      <c r="K25" s="158" t="s">
        <v>259</v>
      </c>
      <c r="L25" s="158" t="s">
        <v>259</v>
      </c>
    </row>
    <row r="26" spans="2:12" x14ac:dyDescent="0.2">
      <c r="B26" s="6" t="s">
        <v>17</v>
      </c>
      <c r="C26" s="135">
        <v>45</v>
      </c>
      <c r="D26" s="135">
        <v>13</v>
      </c>
      <c r="E26" s="135">
        <v>101</v>
      </c>
      <c r="F26" s="135">
        <v>159</v>
      </c>
      <c r="G26" s="136">
        <f t="shared" si="0"/>
        <v>4.006849315068493</v>
      </c>
      <c r="H26" s="136">
        <f t="shared" si="1"/>
        <v>49.006849315068493</v>
      </c>
      <c r="I26" s="157">
        <v>33168</v>
      </c>
      <c r="J26" s="134">
        <v>4.7</v>
      </c>
      <c r="K26" s="134">
        <v>3.2730000000000001</v>
      </c>
      <c r="L26" s="134">
        <v>6.7519999999999998</v>
      </c>
    </row>
    <row r="27" spans="2:12" x14ac:dyDescent="0.2">
      <c r="B27" s="6" t="s">
        <v>18</v>
      </c>
      <c r="C27" s="135">
        <v>46</v>
      </c>
      <c r="D27" s="135">
        <v>18</v>
      </c>
      <c r="E27" s="135">
        <v>137</v>
      </c>
      <c r="F27" s="135">
        <v>201</v>
      </c>
      <c r="G27" s="136">
        <f t="shared" si="0"/>
        <v>4.5245901639344259</v>
      </c>
      <c r="H27" s="136">
        <f t="shared" si="1"/>
        <v>50.524590163934427</v>
      </c>
      <c r="I27" s="157">
        <v>30088</v>
      </c>
      <c r="J27" s="134">
        <v>4</v>
      </c>
      <c r="K27" s="134">
        <v>2.637</v>
      </c>
      <c r="L27" s="134">
        <v>6.0259999999999998</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279</v>
      </c>
      <c r="D30" s="135">
        <v>31</v>
      </c>
      <c r="E30" s="135">
        <v>217</v>
      </c>
      <c r="F30" s="135">
        <v>527</v>
      </c>
      <c r="G30" s="136">
        <f t="shared" si="0"/>
        <v>17.4375</v>
      </c>
      <c r="H30" s="136">
        <f t="shared" si="1"/>
        <v>296.4375</v>
      </c>
      <c r="I30" s="157">
        <v>43994</v>
      </c>
      <c r="J30" s="134">
        <v>2.6</v>
      </c>
      <c r="K30" s="134">
        <v>2.1779999999999999</v>
      </c>
      <c r="L30" s="134">
        <v>3.0920000000000001</v>
      </c>
    </row>
    <row r="31" spans="2:12" x14ac:dyDescent="0.2">
      <c r="B31" s="6" t="s">
        <v>20</v>
      </c>
      <c r="C31" s="135">
        <v>478</v>
      </c>
      <c r="D31" s="135">
        <v>74</v>
      </c>
      <c r="E31" s="135">
        <v>359</v>
      </c>
      <c r="F31" s="135">
        <v>911</v>
      </c>
      <c r="G31" s="136">
        <f t="shared" si="0"/>
        <v>42.260454002389487</v>
      </c>
      <c r="H31" s="136">
        <f t="shared" si="1"/>
        <v>520.26045400238945</v>
      </c>
      <c r="I31" s="157">
        <v>116210</v>
      </c>
      <c r="J31" s="134">
        <v>3</v>
      </c>
      <c r="K31" s="134">
        <v>2.68</v>
      </c>
      <c r="L31" s="134">
        <v>3.4449999999999998</v>
      </c>
    </row>
    <row r="32" spans="2:12" x14ac:dyDescent="0.2">
      <c r="B32" s="154" t="s">
        <v>21</v>
      </c>
      <c r="C32" s="135">
        <v>294</v>
      </c>
      <c r="D32" s="135">
        <v>45</v>
      </c>
      <c r="E32" s="135">
        <v>188</v>
      </c>
      <c r="F32" s="135">
        <v>527</v>
      </c>
      <c r="G32" s="136">
        <f t="shared" si="0"/>
        <v>27.44813278008299</v>
      </c>
      <c r="H32" s="136">
        <f t="shared" si="1"/>
        <v>321.44813278008297</v>
      </c>
      <c r="I32" s="157">
        <v>116210</v>
      </c>
      <c r="J32" s="155">
        <v>5.3</v>
      </c>
      <c r="K32" s="155">
        <v>4.47</v>
      </c>
      <c r="L32" s="155">
        <v>6.1779999999999999</v>
      </c>
    </row>
    <row r="33" spans="2:12" x14ac:dyDescent="0.2">
      <c r="B33" s="6" t="s">
        <v>22</v>
      </c>
      <c r="C33" s="135">
        <v>269</v>
      </c>
      <c r="D33" s="135">
        <v>42</v>
      </c>
      <c r="E33" s="135">
        <v>202</v>
      </c>
      <c r="F33" s="135">
        <v>513</v>
      </c>
      <c r="G33" s="136">
        <f t="shared" si="0"/>
        <v>23.987261146496813</v>
      </c>
      <c r="H33" s="136">
        <f t="shared" si="1"/>
        <v>292.98726114649679</v>
      </c>
      <c r="I33" s="157">
        <v>90822</v>
      </c>
      <c r="J33" s="134">
        <v>3.6</v>
      </c>
      <c r="K33" s="134">
        <v>3.056</v>
      </c>
      <c r="L33" s="134">
        <v>4.3310000000000004</v>
      </c>
    </row>
    <row r="34" spans="2:12" x14ac:dyDescent="0.2">
      <c r="B34" s="154" t="s">
        <v>23</v>
      </c>
      <c r="C34" s="135">
        <v>201</v>
      </c>
      <c r="D34" s="135">
        <v>37</v>
      </c>
      <c r="E34" s="135">
        <v>101</v>
      </c>
      <c r="F34" s="135">
        <v>339</v>
      </c>
      <c r="G34" s="136">
        <f t="shared" si="0"/>
        <v>24.625827814569536</v>
      </c>
      <c r="H34" s="136">
        <f t="shared" si="1"/>
        <v>225.62582781456953</v>
      </c>
      <c r="I34" s="157">
        <v>90822</v>
      </c>
      <c r="J34" s="153">
        <v>6.2</v>
      </c>
      <c r="K34" s="155">
        <v>5.0890000000000004</v>
      </c>
      <c r="L34" s="155">
        <v>7.5529999999999999</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4" sqref="I14"/>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226</v>
      </c>
      <c r="C2" s="78"/>
      <c r="D2" s="78"/>
      <c r="E2" s="78"/>
      <c r="F2" s="78"/>
      <c r="G2" s="78"/>
      <c r="H2" s="78"/>
      <c r="I2" s="78"/>
    </row>
    <row r="3" spans="2:12" ht="26.25" customHeight="1" x14ac:dyDescent="0.2">
      <c r="B3" s="147" t="s">
        <v>26</v>
      </c>
      <c r="C3" s="148" t="s">
        <v>227</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231</v>
      </c>
      <c r="D6" s="135">
        <v>54</v>
      </c>
      <c r="E6" s="135">
        <v>118</v>
      </c>
      <c r="F6" s="135">
        <v>403</v>
      </c>
      <c r="G6" s="136">
        <f>(C6/(C6+E6))*D6</f>
        <v>35.742120343839545</v>
      </c>
      <c r="H6" s="136">
        <f>C6+G6</f>
        <v>266.74212034383953</v>
      </c>
      <c r="I6" s="157">
        <v>145990</v>
      </c>
      <c r="J6" s="134">
        <v>3.7</v>
      </c>
      <c r="K6" s="134">
        <v>3.1360000000000001</v>
      </c>
      <c r="L6" s="134">
        <v>4.3070000000000004</v>
      </c>
    </row>
    <row r="7" spans="2:12" x14ac:dyDescent="0.2">
      <c r="B7" s="154" t="s">
        <v>4</v>
      </c>
      <c r="C7" s="135">
        <v>68</v>
      </c>
      <c r="D7" s="135">
        <v>14</v>
      </c>
      <c r="E7" s="135">
        <v>26</v>
      </c>
      <c r="F7" s="135">
        <v>108</v>
      </c>
      <c r="G7" s="136">
        <f t="shared" ref="G7:G34" si="0">(C7/(C7+E7))*D7</f>
        <v>10.127659574468085</v>
      </c>
      <c r="H7" s="136">
        <f t="shared" ref="H7:H34" si="1">C7+G7</f>
        <v>78.127659574468083</v>
      </c>
      <c r="I7" s="157">
        <v>115525</v>
      </c>
      <c r="J7" s="155">
        <v>6</v>
      </c>
      <c r="K7" s="155">
        <v>4.5170000000000003</v>
      </c>
      <c r="L7" s="155">
        <v>8.0310000000000006</v>
      </c>
    </row>
    <row r="8" spans="2:12" x14ac:dyDescent="0.2">
      <c r="B8" s="154" t="s">
        <v>7</v>
      </c>
      <c r="C8" s="135">
        <v>37</v>
      </c>
      <c r="D8" s="135">
        <v>11</v>
      </c>
      <c r="E8" s="135">
        <v>16</v>
      </c>
      <c r="F8" s="135">
        <v>64</v>
      </c>
      <c r="G8" s="136">
        <f t="shared" si="0"/>
        <v>7.6792452830188678</v>
      </c>
      <c r="H8" s="136">
        <f t="shared" si="1"/>
        <v>44.679245283018865</v>
      </c>
      <c r="I8" s="157">
        <v>124565</v>
      </c>
      <c r="J8" s="155">
        <v>5.9</v>
      </c>
      <c r="K8" s="155">
        <v>4.101</v>
      </c>
      <c r="L8" s="155">
        <v>8.5730000000000004</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37</v>
      </c>
      <c r="D11" s="135">
        <v>15</v>
      </c>
      <c r="E11" s="135">
        <v>30</v>
      </c>
      <c r="F11" s="135">
        <v>82</v>
      </c>
      <c r="G11" s="136">
        <f t="shared" si="0"/>
        <v>8.2835820895522403</v>
      </c>
      <c r="H11" s="136">
        <f t="shared" si="1"/>
        <v>45.28358208955224</v>
      </c>
      <c r="I11" s="157">
        <v>145990</v>
      </c>
      <c r="J11" s="134">
        <v>4.3</v>
      </c>
      <c r="K11" s="134">
        <v>2.8809999999999998</v>
      </c>
      <c r="L11" s="134">
        <v>6.5049999999999999</v>
      </c>
    </row>
    <row r="12" spans="2:12" x14ac:dyDescent="0.2">
      <c r="B12" s="6" t="s">
        <v>8</v>
      </c>
      <c r="C12" s="135">
        <v>119</v>
      </c>
      <c r="D12" s="135">
        <v>20</v>
      </c>
      <c r="E12" s="135">
        <v>56</v>
      </c>
      <c r="F12" s="135">
        <v>195</v>
      </c>
      <c r="G12" s="136">
        <f t="shared" si="0"/>
        <v>13.600000000000001</v>
      </c>
      <c r="H12" s="136">
        <f t="shared" si="1"/>
        <v>132.6</v>
      </c>
      <c r="I12" s="157">
        <v>145990</v>
      </c>
      <c r="J12" s="134">
        <v>4.5999999999999996</v>
      </c>
      <c r="K12" s="134">
        <v>3.6989999999999998</v>
      </c>
      <c r="L12" s="134">
        <v>5.7240000000000002</v>
      </c>
    </row>
    <row r="13" spans="2:12" x14ac:dyDescent="0.2">
      <c r="B13" s="154" t="s">
        <v>6</v>
      </c>
      <c r="C13" s="135">
        <v>51</v>
      </c>
      <c r="D13" s="135">
        <v>30</v>
      </c>
      <c r="E13" s="135">
        <v>125</v>
      </c>
      <c r="F13" s="135">
        <v>206</v>
      </c>
      <c r="G13" s="136">
        <f t="shared" si="0"/>
        <v>8.6931818181818183</v>
      </c>
      <c r="H13" s="136">
        <f t="shared" si="1"/>
        <v>59.69318181818182</v>
      </c>
      <c r="I13" s="157">
        <v>141131</v>
      </c>
      <c r="J13" s="155">
        <v>5.3</v>
      </c>
      <c r="K13" s="155">
        <v>3.8570000000000002</v>
      </c>
      <c r="L13" s="155">
        <v>7.3730000000000002</v>
      </c>
    </row>
    <row r="14" spans="2:12" ht="15" x14ac:dyDescent="0.2">
      <c r="B14" s="152" t="s">
        <v>196</v>
      </c>
      <c r="C14" s="135">
        <v>22</v>
      </c>
      <c r="D14" s="135">
        <v>9</v>
      </c>
      <c r="E14" s="135">
        <v>175</v>
      </c>
      <c r="F14" s="135">
        <v>206</v>
      </c>
      <c r="G14" s="136">
        <f t="shared" si="0"/>
        <v>1.0050761421319798</v>
      </c>
      <c r="H14" s="136">
        <f t="shared" si="1"/>
        <v>23.00507614213198</v>
      </c>
      <c r="I14" s="157">
        <v>123628</v>
      </c>
      <c r="J14" s="158" t="s">
        <v>259</v>
      </c>
      <c r="K14" s="158" t="s">
        <v>259</v>
      </c>
      <c r="L14" s="158" t="s">
        <v>259</v>
      </c>
    </row>
    <row r="15" spans="2:12" x14ac:dyDescent="0.2">
      <c r="B15" s="6" t="s">
        <v>9</v>
      </c>
      <c r="C15" s="135">
        <v>38</v>
      </c>
      <c r="D15" s="135">
        <v>21</v>
      </c>
      <c r="E15" s="135">
        <v>49</v>
      </c>
      <c r="F15" s="135">
        <v>108</v>
      </c>
      <c r="G15" s="136">
        <f t="shared" si="0"/>
        <v>9.1724137931034484</v>
      </c>
      <c r="H15" s="136">
        <f t="shared" si="1"/>
        <v>47.172413793103445</v>
      </c>
      <c r="I15" s="157">
        <v>145990</v>
      </c>
      <c r="J15" s="134">
        <v>4.3</v>
      </c>
      <c r="K15" s="134">
        <v>2.9009999999999998</v>
      </c>
      <c r="L15" s="134">
        <v>6.23</v>
      </c>
    </row>
    <row r="16" spans="2:12" x14ac:dyDescent="0.2">
      <c r="B16" s="6" t="s">
        <v>10</v>
      </c>
      <c r="C16" s="135">
        <v>69</v>
      </c>
      <c r="D16" s="135">
        <v>11</v>
      </c>
      <c r="E16" s="135">
        <v>49</v>
      </c>
      <c r="F16" s="135">
        <v>129</v>
      </c>
      <c r="G16" s="136">
        <f t="shared" si="0"/>
        <v>6.4322033898305087</v>
      </c>
      <c r="H16" s="136">
        <f t="shared" si="1"/>
        <v>75.432203389830505</v>
      </c>
      <c r="I16" s="157">
        <v>81939</v>
      </c>
      <c r="J16" s="134">
        <v>3.4</v>
      </c>
      <c r="K16" s="134">
        <v>2.4369999999999998</v>
      </c>
      <c r="L16" s="134">
        <v>4.7409999999999997</v>
      </c>
    </row>
    <row r="17" spans="2:12" x14ac:dyDescent="0.2">
      <c r="B17" s="154" t="s">
        <v>12</v>
      </c>
      <c r="C17" s="135">
        <v>46</v>
      </c>
      <c r="D17" s="135">
        <v>4</v>
      </c>
      <c r="E17" s="135">
        <v>28</v>
      </c>
      <c r="F17" s="135">
        <v>78</v>
      </c>
      <c r="G17" s="136">
        <f t="shared" si="0"/>
        <v>2.4864864864864864</v>
      </c>
      <c r="H17" s="136">
        <f t="shared" si="1"/>
        <v>48.486486486486484</v>
      </c>
      <c r="I17" s="157">
        <v>49037</v>
      </c>
      <c r="J17" s="155">
        <v>5.4</v>
      </c>
      <c r="K17" s="155">
        <v>4.1440000000000001</v>
      </c>
      <c r="L17" s="155">
        <v>7.09</v>
      </c>
    </row>
    <row r="18" spans="2:12" ht="15" x14ac:dyDescent="0.2">
      <c r="B18" s="152" t="s">
        <v>37</v>
      </c>
      <c r="C18" s="135">
        <v>8</v>
      </c>
      <c r="D18" s="135">
        <v>1</v>
      </c>
      <c r="E18" s="135">
        <v>28</v>
      </c>
      <c r="F18" s="135">
        <v>37</v>
      </c>
      <c r="G18" s="136">
        <f t="shared" si="0"/>
        <v>0.22222222222222221</v>
      </c>
      <c r="H18" s="136">
        <f t="shared" si="1"/>
        <v>8.2222222222222214</v>
      </c>
      <c r="I18" s="157">
        <v>47661</v>
      </c>
      <c r="J18" s="158" t="s">
        <v>259</v>
      </c>
      <c r="K18" s="158" t="s">
        <v>259</v>
      </c>
      <c r="L18" s="158" t="s">
        <v>259</v>
      </c>
    </row>
    <row r="19" spans="2:12" x14ac:dyDescent="0.2">
      <c r="B19" s="6"/>
      <c r="C19" s="135"/>
      <c r="D19" s="135"/>
      <c r="E19" s="135"/>
      <c r="F19" s="135"/>
      <c r="G19" s="136"/>
      <c r="H19" s="136"/>
      <c r="I19" s="157"/>
      <c r="J19" s="134"/>
      <c r="K19" s="134"/>
      <c r="L19" s="134"/>
    </row>
    <row r="20" spans="2:12" x14ac:dyDescent="0.2">
      <c r="B20" s="4" t="s">
        <v>32</v>
      </c>
      <c r="C20" s="135"/>
      <c r="D20" s="135"/>
      <c r="E20" s="135"/>
      <c r="F20" s="135"/>
      <c r="G20" s="136"/>
      <c r="H20" s="136"/>
      <c r="I20" s="157"/>
      <c r="J20" s="134"/>
      <c r="K20" s="134"/>
      <c r="L20" s="134"/>
    </row>
    <row r="21" spans="2:12" ht="15" x14ac:dyDescent="0.2">
      <c r="B21" s="152" t="s">
        <v>13</v>
      </c>
      <c r="C21" s="135">
        <v>0</v>
      </c>
      <c r="D21" s="135">
        <v>0</v>
      </c>
      <c r="E21" s="135">
        <v>0</v>
      </c>
      <c r="F21" s="135">
        <v>0</v>
      </c>
      <c r="G21" s="136">
        <v>0</v>
      </c>
      <c r="H21" s="136">
        <v>0</v>
      </c>
      <c r="I21" s="157">
        <v>31561</v>
      </c>
      <c r="J21" s="158" t="s">
        <v>259</v>
      </c>
      <c r="K21" s="158" t="s">
        <v>259</v>
      </c>
      <c r="L21" s="158" t="s">
        <v>259</v>
      </c>
    </row>
    <row r="22" spans="2:12" ht="15" x14ac:dyDescent="0.2">
      <c r="B22" s="152" t="s">
        <v>14</v>
      </c>
      <c r="C22" s="135">
        <v>16</v>
      </c>
      <c r="D22" s="135">
        <v>4</v>
      </c>
      <c r="E22" s="135">
        <v>9</v>
      </c>
      <c r="F22" s="135">
        <v>29</v>
      </c>
      <c r="G22" s="136">
        <f t="shared" si="0"/>
        <v>2.56</v>
      </c>
      <c r="H22" s="136">
        <f t="shared" si="1"/>
        <v>18.559999999999999</v>
      </c>
      <c r="I22" s="157">
        <v>31561</v>
      </c>
      <c r="J22" s="158" t="s">
        <v>259</v>
      </c>
      <c r="K22" s="158" t="s">
        <v>259</v>
      </c>
      <c r="L22" s="158" t="s">
        <v>259</v>
      </c>
    </row>
    <row r="23" spans="2:12" x14ac:dyDescent="0.2">
      <c r="B23" s="6" t="s">
        <v>15</v>
      </c>
      <c r="C23" s="135">
        <v>50</v>
      </c>
      <c r="D23" s="135">
        <v>8</v>
      </c>
      <c r="E23" s="135">
        <v>24</v>
      </c>
      <c r="F23" s="135">
        <v>82</v>
      </c>
      <c r="G23" s="136">
        <f t="shared" si="0"/>
        <v>5.4054054054054053</v>
      </c>
      <c r="H23" s="136">
        <f t="shared" si="1"/>
        <v>55.405405405405403</v>
      </c>
      <c r="I23" s="157">
        <v>31561</v>
      </c>
      <c r="J23" s="134">
        <v>3.3</v>
      </c>
      <c r="K23" s="134">
        <v>1.9259999999999999</v>
      </c>
      <c r="L23" s="134">
        <v>5.6269999999999998</v>
      </c>
    </row>
    <row r="24" spans="2:12" x14ac:dyDescent="0.2">
      <c r="B24" s="6" t="s">
        <v>16</v>
      </c>
      <c r="C24" s="135">
        <v>48</v>
      </c>
      <c r="D24" s="135">
        <v>12</v>
      </c>
      <c r="E24" s="135">
        <v>66</v>
      </c>
      <c r="F24" s="135">
        <v>126</v>
      </c>
      <c r="G24" s="136">
        <f t="shared" si="0"/>
        <v>5.0526315789473681</v>
      </c>
      <c r="H24" s="136">
        <f t="shared" si="1"/>
        <v>53.05263157894737</v>
      </c>
      <c r="I24" s="157">
        <v>86789</v>
      </c>
      <c r="J24" s="134">
        <v>3.9</v>
      </c>
      <c r="K24" s="134">
        <v>2.87</v>
      </c>
      <c r="L24" s="134">
        <v>5.4260000000000002</v>
      </c>
    </row>
    <row r="25" spans="2:12" ht="15" x14ac:dyDescent="0.2">
      <c r="B25" s="152" t="s">
        <v>3</v>
      </c>
      <c r="C25" s="135">
        <v>1</v>
      </c>
      <c r="D25" s="135">
        <v>1</v>
      </c>
      <c r="E25" s="135">
        <v>28</v>
      </c>
      <c r="F25" s="135">
        <v>30</v>
      </c>
      <c r="G25" s="136">
        <v>1</v>
      </c>
      <c r="H25" s="136">
        <f t="shared" si="1"/>
        <v>2</v>
      </c>
      <c r="I25" s="157">
        <v>42147</v>
      </c>
      <c r="J25" s="158" t="s">
        <v>259</v>
      </c>
      <c r="K25" s="158" t="s">
        <v>259</v>
      </c>
      <c r="L25" s="158" t="s">
        <v>259</v>
      </c>
    </row>
    <row r="26" spans="2:12" ht="15" x14ac:dyDescent="0.2">
      <c r="B26" s="152" t="s">
        <v>17</v>
      </c>
      <c r="C26" s="135">
        <v>3</v>
      </c>
      <c r="D26" s="135">
        <v>3</v>
      </c>
      <c r="E26" s="135">
        <v>15</v>
      </c>
      <c r="F26" s="135">
        <v>21</v>
      </c>
      <c r="G26" s="136">
        <f t="shared" si="0"/>
        <v>0.5</v>
      </c>
      <c r="H26" s="136">
        <f t="shared" si="1"/>
        <v>3.5</v>
      </c>
      <c r="I26" s="157">
        <v>33168</v>
      </c>
      <c r="J26" s="158" t="s">
        <v>259</v>
      </c>
      <c r="K26" s="158" t="s">
        <v>259</v>
      </c>
      <c r="L26" s="158" t="s">
        <v>259</v>
      </c>
    </row>
    <row r="27" spans="2:12" ht="15" x14ac:dyDescent="0.2">
      <c r="B27" s="152" t="s">
        <v>18</v>
      </c>
      <c r="C27" s="135">
        <v>5</v>
      </c>
      <c r="D27" s="135">
        <v>0</v>
      </c>
      <c r="E27" s="135">
        <v>18</v>
      </c>
      <c r="F27" s="135">
        <v>23</v>
      </c>
      <c r="G27" s="136">
        <f t="shared" si="0"/>
        <v>0</v>
      </c>
      <c r="H27" s="136">
        <f t="shared" si="1"/>
        <v>5</v>
      </c>
      <c r="I27" s="157">
        <v>30088</v>
      </c>
      <c r="J27" s="158" t="s">
        <v>259</v>
      </c>
      <c r="K27" s="158" t="s">
        <v>259</v>
      </c>
      <c r="L27" s="158" t="s">
        <v>259</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76</v>
      </c>
      <c r="D30" s="135">
        <v>15</v>
      </c>
      <c r="E30" s="135">
        <v>47</v>
      </c>
      <c r="F30" s="135">
        <v>138</v>
      </c>
      <c r="G30" s="136">
        <f t="shared" si="0"/>
        <v>9.2682926829268304</v>
      </c>
      <c r="H30" s="136">
        <f t="shared" si="1"/>
        <v>85.268292682926827</v>
      </c>
      <c r="I30" s="157">
        <v>43994</v>
      </c>
      <c r="J30" s="134">
        <v>1.7</v>
      </c>
      <c r="K30" s="134">
        <v>1.214</v>
      </c>
      <c r="L30" s="134">
        <v>2.3690000000000002</v>
      </c>
    </row>
    <row r="31" spans="2:12" x14ac:dyDescent="0.2">
      <c r="B31" s="6" t="s">
        <v>20</v>
      </c>
      <c r="C31" s="135">
        <v>104</v>
      </c>
      <c r="D31" s="135">
        <v>9</v>
      </c>
      <c r="E31" s="135">
        <v>64</v>
      </c>
      <c r="F31" s="135">
        <v>177</v>
      </c>
      <c r="G31" s="136">
        <f t="shared" si="0"/>
        <v>5.5714285714285712</v>
      </c>
      <c r="H31" s="136">
        <f t="shared" si="1"/>
        <v>109.57142857142857</v>
      </c>
      <c r="I31" s="157">
        <v>116210</v>
      </c>
      <c r="J31" s="134">
        <v>2.2000000000000002</v>
      </c>
      <c r="K31" s="134">
        <v>1.718</v>
      </c>
      <c r="L31" s="134">
        <v>2.8820000000000001</v>
      </c>
    </row>
    <row r="32" spans="2:12" x14ac:dyDescent="0.2">
      <c r="B32" s="6" t="s">
        <v>21</v>
      </c>
      <c r="C32" s="135">
        <v>48</v>
      </c>
      <c r="D32" s="135">
        <v>6</v>
      </c>
      <c r="E32" s="135">
        <v>27</v>
      </c>
      <c r="F32" s="135">
        <v>81</v>
      </c>
      <c r="G32" s="136">
        <f t="shared" si="0"/>
        <v>3.84</v>
      </c>
      <c r="H32" s="136">
        <f t="shared" si="1"/>
        <v>51.84</v>
      </c>
      <c r="I32" s="157">
        <v>116210</v>
      </c>
      <c r="J32" s="134">
        <v>4.5</v>
      </c>
      <c r="K32" s="134">
        <v>3.17</v>
      </c>
      <c r="L32" s="134">
        <v>6.4939999999999998</v>
      </c>
    </row>
    <row r="33" spans="2:12" x14ac:dyDescent="0.2">
      <c r="B33" s="6" t="s">
        <v>22</v>
      </c>
      <c r="C33" s="135">
        <v>46</v>
      </c>
      <c r="D33" s="135">
        <v>5</v>
      </c>
      <c r="E33" s="135">
        <v>27</v>
      </c>
      <c r="F33" s="135">
        <v>78</v>
      </c>
      <c r="G33" s="136">
        <f t="shared" si="0"/>
        <v>3.150684931506849</v>
      </c>
      <c r="H33" s="136">
        <f t="shared" si="1"/>
        <v>49.150684931506852</v>
      </c>
      <c r="I33" s="157">
        <v>90822</v>
      </c>
      <c r="J33" s="134">
        <v>2.4</v>
      </c>
      <c r="K33" s="134">
        <v>1.61</v>
      </c>
      <c r="L33" s="134">
        <v>3.5529999999999999</v>
      </c>
    </row>
    <row r="34" spans="2:12" x14ac:dyDescent="0.2">
      <c r="B34" s="6" t="s">
        <v>23</v>
      </c>
      <c r="C34" s="135">
        <v>31</v>
      </c>
      <c r="D34" s="135">
        <v>3</v>
      </c>
      <c r="E34" s="135">
        <v>10</v>
      </c>
      <c r="F34" s="135">
        <v>44</v>
      </c>
      <c r="G34" s="136">
        <f t="shared" si="0"/>
        <v>2.2682926829268295</v>
      </c>
      <c r="H34" s="136">
        <f t="shared" si="1"/>
        <v>33.268292682926827</v>
      </c>
      <c r="I34" s="157">
        <v>90822</v>
      </c>
      <c r="J34" s="134">
        <v>3.3</v>
      </c>
      <c r="K34" s="134">
        <v>1.944</v>
      </c>
      <c r="L34" s="134">
        <v>5.5830000000000002</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4" sqref="I14"/>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228</v>
      </c>
      <c r="C2" s="78"/>
      <c r="D2" s="78"/>
      <c r="E2" s="78"/>
      <c r="F2" s="78"/>
      <c r="G2" s="78"/>
      <c r="H2" s="78"/>
      <c r="I2" s="78"/>
    </row>
    <row r="3" spans="2:12" ht="26.25" customHeight="1" x14ac:dyDescent="0.2">
      <c r="B3" s="147" t="s">
        <v>26</v>
      </c>
      <c r="C3" s="148" t="s">
        <v>229</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411</v>
      </c>
      <c r="D6" s="135">
        <v>221</v>
      </c>
      <c r="E6" s="135">
        <v>418</v>
      </c>
      <c r="F6" s="135">
        <v>1050</v>
      </c>
      <c r="G6" s="136">
        <f>(C6/(C6+E6))*D6</f>
        <v>109.56694813027745</v>
      </c>
      <c r="H6" s="136">
        <f>C6+G6</f>
        <v>520.56694813027741</v>
      </c>
      <c r="I6" s="157">
        <v>145990</v>
      </c>
      <c r="J6" s="134">
        <v>4.4000000000000004</v>
      </c>
      <c r="K6" s="134">
        <v>3.9140000000000001</v>
      </c>
      <c r="L6" s="134">
        <v>4.915</v>
      </c>
    </row>
    <row r="7" spans="2:12" x14ac:dyDescent="0.2">
      <c r="B7" s="154" t="s">
        <v>4</v>
      </c>
      <c r="C7" s="135">
        <v>156</v>
      </c>
      <c r="D7" s="135">
        <v>31</v>
      </c>
      <c r="E7" s="135">
        <v>115</v>
      </c>
      <c r="F7" s="135">
        <v>302</v>
      </c>
      <c r="G7" s="136">
        <f t="shared" ref="G7:G34" si="0">(C7/(C7+E7))*D7</f>
        <v>17.845018450184501</v>
      </c>
      <c r="H7" s="136">
        <f t="shared" ref="H7:H34" si="1">C7+G7</f>
        <v>173.84501845018451</v>
      </c>
      <c r="I7" s="157">
        <v>115525</v>
      </c>
      <c r="J7" s="155">
        <v>6.6</v>
      </c>
      <c r="K7" s="155">
        <v>5.3949999999999996</v>
      </c>
      <c r="L7" s="155">
        <v>7.9649999999999999</v>
      </c>
    </row>
    <row r="8" spans="2:12" x14ac:dyDescent="0.2">
      <c r="B8" s="154" t="s">
        <v>7</v>
      </c>
      <c r="C8" s="135">
        <v>103</v>
      </c>
      <c r="D8" s="135">
        <v>38</v>
      </c>
      <c r="E8" s="135">
        <v>94</v>
      </c>
      <c r="F8" s="135">
        <v>235</v>
      </c>
      <c r="G8" s="136">
        <f t="shared" si="0"/>
        <v>19.868020304568528</v>
      </c>
      <c r="H8" s="136">
        <f t="shared" si="1"/>
        <v>122.86802030456853</v>
      </c>
      <c r="I8" s="157">
        <v>124565</v>
      </c>
      <c r="J8" s="155">
        <v>5.7</v>
      </c>
      <c r="K8" s="155">
        <v>4.6470000000000002</v>
      </c>
      <c r="L8" s="155">
        <v>6.8819999999999997</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78</v>
      </c>
      <c r="D11" s="135">
        <v>24</v>
      </c>
      <c r="E11" s="135">
        <v>105</v>
      </c>
      <c r="F11" s="135">
        <v>207</v>
      </c>
      <c r="G11" s="136">
        <f t="shared" si="0"/>
        <v>10.22950819672131</v>
      </c>
      <c r="H11" s="136">
        <f t="shared" si="1"/>
        <v>88.229508196721312</v>
      </c>
      <c r="I11" s="157">
        <v>145990</v>
      </c>
      <c r="J11" s="134">
        <v>3.6</v>
      </c>
      <c r="K11" s="134">
        <v>2.835</v>
      </c>
      <c r="L11" s="134">
        <v>4.5519999999999996</v>
      </c>
    </row>
    <row r="12" spans="2:12" x14ac:dyDescent="0.2">
      <c r="B12" s="154" t="s">
        <v>8</v>
      </c>
      <c r="C12" s="135">
        <v>204</v>
      </c>
      <c r="D12" s="135">
        <v>60</v>
      </c>
      <c r="E12" s="135">
        <v>153</v>
      </c>
      <c r="F12" s="135">
        <v>417</v>
      </c>
      <c r="G12" s="136">
        <f t="shared" si="0"/>
        <v>34.285714285714285</v>
      </c>
      <c r="H12" s="136">
        <f t="shared" si="1"/>
        <v>238.28571428571428</v>
      </c>
      <c r="I12" s="157">
        <v>145990</v>
      </c>
      <c r="J12" s="155">
        <v>5.3</v>
      </c>
      <c r="K12" s="155">
        <v>4.5460000000000003</v>
      </c>
      <c r="L12" s="155">
        <v>6.0949999999999998</v>
      </c>
    </row>
    <row r="13" spans="2:12" x14ac:dyDescent="0.2">
      <c r="B13" s="6" t="s">
        <v>6</v>
      </c>
      <c r="C13" s="135">
        <v>81</v>
      </c>
      <c r="D13" s="135">
        <v>25</v>
      </c>
      <c r="E13" s="135">
        <v>359</v>
      </c>
      <c r="F13" s="135">
        <v>465</v>
      </c>
      <c r="G13" s="136">
        <f t="shared" si="0"/>
        <v>4.6022727272727266</v>
      </c>
      <c r="H13" s="136">
        <f t="shared" si="1"/>
        <v>85.60227272727272</v>
      </c>
      <c r="I13" s="157">
        <v>141131</v>
      </c>
      <c r="J13" s="134">
        <v>3.7</v>
      </c>
      <c r="K13" s="134">
        <v>2.823</v>
      </c>
      <c r="L13" s="134">
        <v>4.7229999999999999</v>
      </c>
    </row>
    <row r="14" spans="2:12" x14ac:dyDescent="0.2">
      <c r="B14" s="6" t="s">
        <v>196</v>
      </c>
      <c r="C14" s="135">
        <v>57</v>
      </c>
      <c r="D14" s="135">
        <v>32</v>
      </c>
      <c r="E14" s="135">
        <v>629</v>
      </c>
      <c r="F14" s="135">
        <v>718</v>
      </c>
      <c r="G14" s="136">
        <f t="shared" si="0"/>
        <v>2.6588921282798834</v>
      </c>
      <c r="H14" s="136">
        <f t="shared" si="1"/>
        <v>59.658892128279881</v>
      </c>
      <c r="I14" s="157">
        <v>123628</v>
      </c>
      <c r="J14" s="134">
        <v>2.7</v>
      </c>
      <c r="K14" s="134">
        <v>1.887</v>
      </c>
      <c r="L14" s="134">
        <v>3.7210000000000001</v>
      </c>
    </row>
    <row r="15" spans="2:12" x14ac:dyDescent="0.2">
      <c r="B15" s="6" t="s">
        <v>9</v>
      </c>
      <c r="C15" s="135">
        <v>55</v>
      </c>
      <c r="D15" s="135">
        <v>23</v>
      </c>
      <c r="E15" s="135">
        <v>129</v>
      </c>
      <c r="F15" s="135">
        <v>207</v>
      </c>
      <c r="G15" s="136">
        <f t="shared" si="0"/>
        <v>6.875</v>
      </c>
      <c r="H15" s="136">
        <f t="shared" si="1"/>
        <v>61.875</v>
      </c>
      <c r="I15" s="157">
        <v>145990</v>
      </c>
      <c r="J15" s="134">
        <v>4.3</v>
      </c>
      <c r="K15" s="134">
        <v>3.266</v>
      </c>
      <c r="L15" s="134">
        <v>5.7619999999999996</v>
      </c>
    </row>
    <row r="16" spans="2:12" x14ac:dyDescent="0.2">
      <c r="B16" s="6" t="s">
        <v>10</v>
      </c>
      <c r="C16" s="135">
        <v>150</v>
      </c>
      <c r="D16" s="135">
        <v>33</v>
      </c>
      <c r="E16" s="135">
        <v>175</v>
      </c>
      <c r="F16" s="135">
        <v>358</v>
      </c>
      <c r="G16" s="136">
        <f t="shared" si="0"/>
        <v>15.230769230769232</v>
      </c>
      <c r="H16" s="136">
        <f t="shared" si="1"/>
        <v>165.23076923076923</v>
      </c>
      <c r="I16" s="157">
        <v>81939</v>
      </c>
      <c r="J16" s="134">
        <v>4.0999999999999996</v>
      </c>
      <c r="K16" s="134">
        <v>3.2589999999999999</v>
      </c>
      <c r="L16" s="134">
        <v>5.1239999999999997</v>
      </c>
    </row>
    <row r="17" spans="2:12" x14ac:dyDescent="0.2">
      <c r="B17" s="6" t="s">
        <v>11</v>
      </c>
      <c r="C17" s="135">
        <v>28</v>
      </c>
      <c r="D17" s="135">
        <v>4</v>
      </c>
      <c r="E17" s="135">
        <v>46</v>
      </c>
      <c r="F17" s="135">
        <v>78</v>
      </c>
      <c r="G17" s="136">
        <f t="shared" si="0"/>
        <v>1.5135135135135136</v>
      </c>
      <c r="H17" s="136">
        <f t="shared" si="1"/>
        <v>29.513513513513512</v>
      </c>
      <c r="I17" s="157">
        <v>25120</v>
      </c>
      <c r="J17" s="134">
        <v>4.4000000000000004</v>
      </c>
      <c r="K17" s="134">
        <v>2.843</v>
      </c>
      <c r="L17" s="134">
        <v>6.8879999999999999</v>
      </c>
    </row>
    <row r="18" spans="2:12" ht="15" x14ac:dyDescent="0.2">
      <c r="B18" s="152" t="s">
        <v>37</v>
      </c>
      <c r="C18" s="135">
        <v>0</v>
      </c>
      <c r="D18" s="135">
        <v>0</v>
      </c>
      <c r="E18" s="135">
        <v>0</v>
      </c>
      <c r="F18" s="135">
        <v>0</v>
      </c>
      <c r="G18" s="136">
        <v>0</v>
      </c>
      <c r="H18" s="136">
        <v>0</v>
      </c>
      <c r="I18" s="157">
        <v>47661</v>
      </c>
      <c r="J18" s="158" t="s">
        <v>259</v>
      </c>
      <c r="K18" s="158" t="s">
        <v>259</v>
      </c>
      <c r="L18" s="158" t="s">
        <v>259</v>
      </c>
    </row>
    <row r="19" spans="2:12" x14ac:dyDescent="0.2">
      <c r="B19" s="6"/>
      <c r="C19" s="135"/>
      <c r="D19" s="135"/>
      <c r="E19" s="135"/>
      <c r="F19" s="135"/>
      <c r="G19" s="136"/>
      <c r="H19" s="136"/>
      <c r="I19" s="157"/>
      <c r="J19" s="134"/>
      <c r="K19" s="134"/>
      <c r="L19" s="134"/>
    </row>
    <row r="20" spans="2:12" x14ac:dyDescent="0.2">
      <c r="B20" s="4" t="s">
        <v>32</v>
      </c>
      <c r="C20" s="135"/>
      <c r="D20" s="135"/>
      <c r="E20" s="135"/>
      <c r="F20" s="135"/>
      <c r="G20" s="136"/>
      <c r="H20" s="136"/>
      <c r="I20" s="157"/>
      <c r="J20" s="134"/>
      <c r="K20" s="134"/>
      <c r="L20" s="134"/>
    </row>
    <row r="21" spans="2:12" ht="15" x14ac:dyDescent="0.2">
      <c r="B21" s="152" t="s">
        <v>13</v>
      </c>
      <c r="C21" s="135">
        <v>2</v>
      </c>
      <c r="D21" s="135">
        <v>0</v>
      </c>
      <c r="E21" s="135">
        <v>4</v>
      </c>
      <c r="F21" s="135">
        <v>6</v>
      </c>
      <c r="G21" s="136">
        <f t="shared" si="0"/>
        <v>0</v>
      </c>
      <c r="H21" s="136">
        <f t="shared" si="1"/>
        <v>2</v>
      </c>
      <c r="I21" s="157">
        <v>31561</v>
      </c>
      <c r="J21" s="158" t="s">
        <v>259</v>
      </c>
      <c r="K21" s="158" t="s">
        <v>259</v>
      </c>
      <c r="L21" s="158" t="s">
        <v>259</v>
      </c>
    </row>
    <row r="22" spans="2:12" x14ac:dyDescent="0.2">
      <c r="B22" s="154" t="s">
        <v>14</v>
      </c>
      <c r="C22" s="135">
        <v>30</v>
      </c>
      <c r="D22" s="135">
        <v>6</v>
      </c>
      <c r="E22" s="135">
        <v>28</v>
      </c>
      <c r="F22" s="135">
        <v>64</v>
      </c>
      <c r="G22" s="136">
        <f t="shared" si="0"/>
        <v>3.1034482758620694</v>
      </c>
      <c r="H22" s="136">
        <f t="shared" si="1"/>
        <v>33.103448275862071</v>
      </c>
      <c r="I22" s="157">
        <v>31561</v>
      </c>
      <c r="J22" s="155">
        <v>6</v>
      </c>
      <c r="K22" s="155">
        <v>3.8919999999999999</v>
      </c>
      <c r="L22" s="155">
        <v>9.1859999999999999</v>
      </c>
    </row>
    <row r="23" spans="2:12" x14ac:dyDescent="0.2">
      <c r="B23" s="6" t="s">
        <v>15</v>
      </c>
      <c r="C23" s="135">
        <v>75</v>
      </c>
      <c r="D23" s="135">
        <v>12</v>
      </c>
      <c r="E23" s="135">
        <v>61</v>
      </c>
      <c r="F23" s="135">
        <v>148</v>
      </c>
      <c r="G23" s="136">
        <f t="shared" si="0"/>
        <v>6.6176470588235299</v>
      </c>
      <c r="H23" s="136">
        <f t="shared" si="1"/>
        <v>81.617647058823536</v>
      </c>
      <c r="I23" s="157">
        <v>31561</v>
      </c>
      <c r="J23" s="134">
        <v>4</v>
      </c>
      <c r="K23" s="134">
        <v>2.9950000000000001</v>
      </c>
      <c r="L23" s="134">
        <v>5.3029999999999999</v>
      </c>
    </row>
    <row r="24" spans="2:12" x14ac:dyDescent="0.2">
      <c r="B24" s="6" t="s">
        <v>16</v>
      </c>
      <c r="C24" s="135">
        <v>79</v>
      </c>
      <c r="D24" s="135">
        <v>20</v>
      </c>
      <c r="E24" s="135">
        <v>198</v>
      </c>
      <c r="F24" s="135">
        <v>297</v>
      </c>
      <c r="G24" s="136">
        <f t="shared" si="0"/>
        <v>5.7039711191335742</v>
      </c>
      <c r="H24" s="136">
        <f t="shared" si="1"/>
        <v>84.70397111913357</v>
      </c>
      <c r="I24" s="157">
        <v>86789</v>
      </c>
      <c r="J24" s="134">
        <v>3.1</v>
      </c>
      <c r="K24" s="134">
        <v>2.4609999999999999</v>
      </c>
      <c r="L24" s="134">
        <v>3.9289999999999998</v>
      </c>
    </row>
    <row r="25" spans="2:12" ht="15" x14ac:dyDescent="0.2">
      <c r="B25" s="152" t="s">
        <v>3</v>
      </c>
      <c r="C25" s="135">
        <v>13</v>
      </c>
      <c r="D25" s="135">
        <v>16</v>
      </c>
      <c r="E25" s="135">
        <v>167</v>
      </c>
      <c r="F25" s="135">
        <v>196</v>
      </c>
      <c r="G25" s="136">
        <f t="shared" si="0"/>
        <v>1.1555555555555554</v>
      </c>
      <c r="H25" s="136">
        <f t="shared" si="1"/>
        <v>14.155555555555555</v>
      </c>
      <c r="I25" s="157">
        <v>42147</v>
      </c>
      <c r="J25" s="158" t="s">
        <v>259</v>
      </c>
      <c r="K25" s="158" t="s">
        <v>259</v>
      </c>
      <c r="L25" s="158" t="s">
        <v>259</v>
      </c>
    </row>
    <row r="26" spans="2:12" x14ac:dyDescent="0.2">
      <c r="B26" s="6" t="s">
        <v>17</v>
      </c>
      <c r="C26" s="135">
        <v>29</v>
      </c>
      <c r="D26" s="135">
        <v>10</v>
      </c>
      <c r="E26" s="135">
        <v>156</v>
      </c>
      <c r="F26" s="135">
        <v>195</v>
      </c>
      <c r="G26" s="136">
        <f t="shared" si="0"/>
        <v>1.5675675675675675</v>
      </c>
      <c r="H26" s="136">
        <f t="shared" si="1"/>
        <v>30.567567567567568</v>
      </c>
      <c r="I26" s="157">
        <v>33168</v>
      </c>
      <c r="J26" s="134">
        <v>3.2</v>
      </c>
      <c r="K26" s="134">
        <v>2.1</v>
      </c>
      <c r="L26" s="134">
        <v>4.8499999999999996</v>
      </c>
    </row>
    <row r="27" spans="2:12" x14ac:dyDescent="0.2">
      <c r="B27" s="6" t="s">
        <v>18</v>
      </c>
      <c r="C27" s="135">
        <v>33</v>
      </c>
      <c r="D27" s="135">
        <v>14</v>
      </c>
      <c r="E27" s="135">
        <v>181</v>
      </c>
      <c r="F27" s="135">
        <v>228</v>
      </c>
      <c r="G27" s="136">
        <f t="shared" si="0"/>
        <v>2.1588785046728969</v>
      </c>
      <c r="H27" s="136">
        <f t="shared" si="1"/>
        <v>35.158878504672899</v>
      </c>
      <c r="I27" s="157">
        <v>30088</v>
      </c>
      <c r="J27" s="134">
        <v>3.2</v>
      </c>
      <c r="K27" s="134">
        <v>2.129</v>
      </c>
      <c r="L27" s="134">
        <v>4.9260000000000002</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257</v>
      </c>
      <c r="D30" s="135">
        <v>49</v>
      </c>
      <c r="E30" s="135">
        <v>202</v>
      </c>
      <c r="F30" s="135">
        <v>508</v>
      </c>
      <c r="G30" s="136">
        <f t="shared" si="0"/>
        <v>27.435729847494553</v>
      </c>
      <c r="H30" s="136">
        <f t="shared" si="1"/>
        <v>284.43572984749454</v>
      </c>
      <c r="I30" s="157">
        <v>43994</v>
      </c>
      <c r="J30" s="134">
        <v>2.5</v>
      </c>
      <c r="K30" s="134">
        <v>2.1179999999999999</v>
      </c>
      <c r="L30" s="134">
        <v>2.9969999999999999</v>
      </c>
    </row>
    <row r="31" spans="2:12" x14ac:dyDescent="0.2">
      <c r="B31" s="6" t="s">
        <v>20</v>
      </c>
      <c r="C31" s="135">
        <v>191</v>
      </c>
      <c r="D31" s="135">
        <v>30</v>
      </c>
      <c r="E31" s="135">
        <v>217</v>
      </c>
      <c r="F31" s="135">
        <v>438</v>
      </c>
      <c r="G31" s="136">
        <f t="shared" si="0"/>
        <v>14.044117647058824</v>
      </c>
      <c r="H31" s="136">
        <f t="shared" si="1"/>
        <v>205.04411764705881</v>
      </c>
      <c r="I31" s="157">
        <v>116210</v>
      </c>
      <c r="J31" s="134">
        <v>2.8</v>
      </c>
      <c r="K31" s="134">
        <v>2.29</v>
      </c>
      <c r="L31" s="134">
        <v>3.4169999999999998</v>
      </c>
    </row>
    <row r="32" spans="2:12" x14ac:dyDescent="0.2">
      <c r="B32" s="6" t="s">
        <v>21</v>
      </c>
      <c r="C32" s="135">
        <v>103</v>
      </c>
      <c r="D32" s="135">
        <v>27</v>
      </c>
      <c r="E32" s="135">
        <v>97</v>
      </c>
      <c r="F32" s="135">
        <v>227</v>
      </c>
      <c r="G32" s="136">
        <f t="shared" si="0"/>
        <v>13.905000000000001</v>
      </c>
      <c r="H32" s="136">
        <f t="shared" si="1"/>
        <v>116.905</v>
      </c>
      <c r="I32" s="157">
        <v>116210</v>
      </c>
      <c r="J32" s="134">
        <v>4.0999999999999996</v>
      </c>
      <c r="K32" s="134">
        <v>3.2120000000000002</v>
      </c>
      <c r="L32" s="134">
        <v>5.2430000000000003</v>
      </c>
    </row>
    <row r="33" spans="2:12" x14ac:dyDescent="0.2">
      <c r="B33" s="6" t="s">
        <v>22</v>
      </c>
      <c r="C33" s="135">
        <v>91</v>
      </c>
      <c r="D33" s="135">
        <v>14</v>
      </c>
      <c r="E33" s="135">
        <v>109</v>
      </c>
      <c r="F33" s="135">
        <v>214</v>
      </c>
      <c r="G33" s="136">
        <f t="shared" si="0"/>
        <v>6.37</v>
      </c>
      <c r="H33" s="136">
        <f t="shared" si="1"/>
        <v>97.37</v>
      </c>
      <c r="I33" s="157">
        <v>90822</v>
      </c>
      <c r="J33" s="134">
        <v>2.7</v>
      </c>
      <c r="K33" s="134">
        <v>2.0990000000000002</v>
      </c>
      <c r="L33" s="134">
        <v>3.4540000000000002</v>
      </c>
    </row>
    <row r="34" spans="2:12" x14ac:dyDescent="0.2">
      <c r="B34" s="6" t="s">
        <v>23</v>
      </c>
      <c r="C34" s="135">
        <v>61</v>
      </c>
      <c r="D34" s="135">
        <v>10</v>
      </c>
      <c r="E34" s="135">
        <v>49</v>
      </c>
      <c r="F34" s="135">
        <v>120</v>
      </c>
      <c r="G34" s="136">
        <f t="shared" si="0"/>
        <v>5.5454545454545459</v>
      </c>
      <c r="H34" s="136">
        <f t="shared" si="1"/>
        <v>66.545454545454547</v>
      </c>
      <c r="I34" s="157">
        <v>90822</v>
      </c>
      <c r="J34" s="134">
        <v>4.7</v>
      </c>
      <c r="K34" s="134">
        <v>3.5390000000000001</v>
      </c>
      <c r="L34" s="134">
        <v>6.173</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230</v>
      </c>
      <c r="C2" s="78"/>
      <c r="D2" s="78"/>
      <c r="E2" s="78"/>
      <c r="F2" s="78"/>
      <c r="G2" s="78"/>
      <c r="H2" s="78"/>
      <c r="I2" s="78"/>
    </row>
    <row r="3" spans="2:12" ht="26.25" customHeight="1" x14ac:dyDescent="0.2">
      <c r="B3" s="147" t="s">
        <v>26</v>
      </c>
      <c r="C3" s="148" t="s">
        <v>231</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466</v>
      </c>
      <c r="D6" s="135">
        <v>41</v>
      </c>
      <c r="E6" s="135">
        <v>35</v>
      </c>
      <c r="F6" s="135">
        <v>542</v>
      </c>
      <c r="G6" s="136">
        <f>(C6/(C6+E6))*D6</f>
        <v>38.135728542914173</v>
      </c>
      <c r="H6" s="136">
        <f>C6+G6</f>
        <v>504.13572854291419</v>
      </c>
      <c r="I6" s="157">
        <v>145990</v>
      </c>
      <c r="J6" s="134">
        <v>3.5</v>
      </c>
      <c r="K6" s="134">
        <v>3.1040000000000001</v>
      </c>
      <c r="L6" s="134">
        <v>3.8410000000000002</v>
      </c>
    </row>
    <row r="7" spans="2:12" x14ac:dyDescent="0.2">
      <c r="B7" s="6" t="s">
        <v>4</v>
      </c>
      <c r="C7" s="135">
        <v>136</v>
      </c>
      <c r="D7" s="135">
        <v>3</v>
      </c>
      <c r="E7" s="135">
        <v>9</v>
      </c>
      <c r="F7" s="135">
        <v>148</v>
      </c>
      <c r="G7" s="136">
        <f t="shared" ref="G7:G34" si="0">(C7/(C7+E7))*D7</f>
        <v>2.8137931034482757</v>
      </c>
      <c r="H7" s="136">
        <f t="shared" ref="H7:H34" si="1">C7+G7</f>
        <v>138.81379310344826</v>
      </c>
      <c r="I7" s="157">
        <v>115525</v>
      </c>
      <c r="J7" s="134">
        <v>4.4000000000000004</v>
      </c>
      <c r="K7" s="134">
        <v>3.589</v>
      </c>
      <c r="L7" s="134">
        <v>5.5039999999999996</v>
      </c>
    </row>
    <row r="8" spans="2:12" x14ac:dyDescent="0.2">
      <c r="B8" s="6" t="s">
        <v>7</v>
      </c>
      <c r="C8" s="135">
        <v>102</v>
      </c>
      <c r="D8" s="135">
        <v>13</v>
      </c>
      <c r="E8" s="135">
        <v>11</v>
      </c>
      <c r="F8" s="135">
        <v>126</v>
      </c>
      <c r="G8" s="136">
        <f t="shared" si="0"/>
        <v>11.734513274336283</v>
      </c>
      <c r="H8" s="136">
        <f t="shared" si="1"/>
        <v>113.73451327433628</v>
      </c>
      <c r="I8" s="157">
        <v>124565</v>
      </c>
      <c r="J8" s="134">
        <v>4.3</v>
      </c>
      <c r="K8" s="134">
        <v>3.5409999999999999</v>
      </c>
      <c r="L8" s="134">
        <v>5.234</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113</v>
      </c>
      <c r="D11" s="135">
        <v>6</v>
      </c>
      <c r="E11" s="135">
        <v>17</v>
      </c>
      <c r="F11" s="135">
        <v>136</v>
      </c>
      <c r="G11" s="136">
        <f t="shared" si="0"/>
        <v>5.2153846153846155</v>
      </c>
      <c r="H11" s="136">
        <f t="shared" si="1"/>
        <v>118.21538461538462</v>
      </c>
      <c r="I11" s="157">
        <v>145990</v>
      </c>
      <c r="J11" s="134">
        <v>4.0999999999999996</v>
      </c>
      <c r="K11" s="134">
        <v>3.2770000000000001</v>
      </c>
      <c r="L11" s="134">
        <v>5.1740000000000004</v>
      </c>
    </row>
    <row r="12" spans="2:12" x14ac:dyDescent="0.2">
      <c r="B12" s="6" t="s">
        <v>8</v>
      </c>
      <c r="C12" s="135">
        <v>186</v>
      </c>
      <c r="D12" s="135">
        <v>19</v>
      </c>
      <c r="E12" s="135">
        <v>13</v>
      </c>
      <c r="F12" s="135">
        <v>218</v>
      </c>
      <c r="G12" s="136">
        <f t="shared" si="0"/>
        <v>17.758793969849247</v>
      </c>
      <c r="H12" s="136">
        <f t="shared" si="1"/>
        <v>203.75879396984925</v>
      </c>
      <c r="I12" s="157">
        <v>145990</v>
      </c>
      <c r="J12" s="134">
        <v>3.8</v>
      </c>
      <c r="K12" s="134">
        <v>3.1640000000000001</v>
      </c>
      <c r="L12" s="134">
        <v>4.5289999999999999</v>
      </c>
    </row>
    <row r="13" spans="2:12" x14ac:dyDescent="0.2">
      <c r="B13" s="6" t="s">
        <v>6</v>
      </c>
      <c r="C13" s="135">
        <v>196</v>
      </c>
      <c r="D13" s="135">
        <v>29</v>
      </c>
      <c r="E13" s="135">
        <v>55</v>
      </c>
      <c r="F13" s="135">
        <v>280</v>
      </c>
      <c r="G13" s="136">
        <f t="shared" si="0"/>
        <v>22.645418326693225</v>
      </c>
      <c r="H13" s="136">
        <f t="shared" si="1"/>
        <v>218.64541832669323</v>
      </c>
      <c r="I13" s="157">
        <v>141131</v>
      </c>
      <c r="J13" s="134">
        <v>4.3</v>
      </c>
      <c r="K13" s="134">
        <v>3.581</v>
      </c>
      <c r="L13" s="134">
        <v>5.0810000000000004</v>
      </c>
    </row>
    <row r="14" spans="2:12" x14ac:dyDescent="0.2">
      <c r="B14" s="6" t="s">
        <v>196</v>
      </c>
      <c r="C14" s="135">
        <v>125</v>
      </c>
      <c r="D14" s="135">
        <v>76</v>
      </c>
      <c r="E14" s="135">
        <v>234</v>
      </c>
      <c r="F14" s="135">
        <v>435</v>
      </c>
      <c r="G14" s="136">
        <f t="shared" si="0"/>
        <v>26.462395543175489</v>
      </c>
      <c r="H14" s="136">
        <f t="shared" si="1"/>
        <v>151.46239554317549</v>
      </c>
      <c r="I14" s="157">
        <v>123628</v>
      </c>
      <c r="J14" s="134">
        <v>3.4</v>
      </c>
      <c r="K14" s="134">
        <v>2.8039999999999998</v>
      </c>
      <c r="L14" s="134">
        <v>4.2220000000000004</v>
      </c>
    </row>
    <row r="15" spans="2:12" x14ac:dyDescent="0.2">
      <c r="B15" s="6" t="s">
        <v>9</v>
      </c>
      <c r="C15" s="135">
        <v>71</v>
      </c>
      <c r="D15" s="135">
        <v>15</v>
      </c>
      <c r="E15" s="135">
        <v>22</v>
      </c>
      <c r="F15" s="135">
        <v>108</v>
      </c>
      <c r="G15" s="136">
        <f t="shared" si="0"/>
        <v>11.451612903225806</v>
      </c>
      <c r="H15" s="136">
        <f t="shared" si="1"/>
        <v>82.451612903225808</v>
      </c>
      <c r="I15" s="157">
        <v>145990</v>
      </c>
      <c r="J15" s="134">
        <v>3.7</v>
      </c>
      <c r="K15" s="134">
        <v>2.83</v>
      </c>
      <c r="L15" s="134">
        <v>4.8570000000000002</v>
      </c>
    </row>
    <row r="16" spans="2:12" x14ac:dyDescent="0.2">
      <c r="B16" s="6" t="s">
        <v>10</v>
      </c>
      <c r="C16" s="135">
        <v>154</v>
      </c>
      <c r="D16" s="135">
        <v>18</v>
      </c>
      <c r="E16" s="135">
        <v>28</v>
      </c>
      <c r="F16" s="135">
        <v>200</v>
      </c>
      <c r="G16" s="136">
        <f t="shared" si="0"/>
        <v>15.23076923076923</v>
      </c>
      <c r="H16" s="136">
        <f t="shared" si="1"/>
        <v>169.23076923076923</v>
      </c>
      <c r="I16" s="157">
        <v>81939</v>
      </c>
      <c r="J16" s="134">
        <v>3.6</v>
      </c>
      <c r="K16" s="134">
        <v>2.9910000000000001</v>
      </c>
      <c r="L16" s="134">
        <v>4.452</v>
      </c>
    </row>
    <row r="17" spans="2:12" ht="15" x14ac:dyDescent="0.2">
      <c r="B17" s="152" t="s">
        <v>11</v>
      </c>
      <c r="C17" s="135">
        <v>28</v>
      </c>
      <c r="D17" s="135">
        <v>1</v>
      </c>
      <c r="E17" s="135">
        <v>8</v>
      </c>
      <c r="F17" s="135">
        <v>37</v>
      </c>
      <c r="G17" s="136">
        <f t="shared" si="0"/>
        <v>0.77777777777777779</v>
      </c>
      <c r="H17" s="136">
        <f t="shared" si="1"/>
        <v>28.777777777777779</v>
      </c>
      <c r="I17" s="157">
        <v>25120</v>
      </c>
      <c r="J17" s="158" t="s">
        <v>259</v>
      </c>
      <c r="K17" s="158" t="s">
        <v>259</v>
      </c>
      <c r="L17" s="158" t="s">
        <v>259</v>
      </c>
    </row>
    <row r="18" spans="2:12" x14ac:dyDescent="0.2">
      <c r="B18" s="154" t="s">
        <v>12</v>
      </c>
      <c r="C18" s="135">
        <v>281</v>
      </c>
      <c r="D18" s="135">
        <v>144</v>
      </c>
      <c r="E18" s="135">
        <v>0</v>
      </c>
      <c r="F18" s="135">
        <v>425</v>
      </c>
      <c r="G18" s="136">
        <f t="shared" si="0"/>
        <v>144</v>
      </c>
      <c r="H18" s="136">
        <f t="shared" si="1"/>
        <v>425</v>
      </c>
      <c r="I18" s="157">
        <v>49037</v>
      </c>
      <c r="J18" s="155">
        <v>10.5</v>
      </c>
      <c r="K18" s="155">
        <v>9.0310000000000006</v>
      </c>
      <c r="L18" s="155">
        <v>12.127000000000001</v>
      </c>
    </row>
    <row r="19" spans="2:12" x14ac:dyDescent="0.2">
      <c r="B19" s="6"/>
      <c r="C19" s="135"/>
      <c r="D19" s="135"/>
      <c r="E19" s="135"/>
      <c r="F19" s="135"/>
      <c r="G19" s="136"/>
      <c r="H19" s="136"/>
      <c r="I19" s="157"/>
      <c r="J19" s="134"/>
      <c r="K19" s="134"/>
      <c r="L19" s="134"/>
    </row>
    <row r="20" spans="2:12" x14ac:dyDescent="0.2">
      <c r="B20" s="4" t="s">
        <v>32</v>
      </c>
      <c r="C20" s="135"/>
      <c r="D20" s="135"/>
      <c r="E20" s="135"/>
      <c r="F20" s="135"/>
      <c r="G20" s="136"/>
      <c r="H20" s="136"/>
      <c r="I20" s="157"/>
      <c r="J20" s="134"/>
      <c r="K20" s="134"/>
      <c r="L20" s="134"/>
    </row>
    <row r="21" spans="2:12" ht="15" x14ac:dyDescent="0.2">
      <c r="B21" s="152" t="s">
        <v>13</v>
      </c>
      <c r="C21" s="135">
        <v>0</v>
      </c>
      <c r="D21" s="135">
        <v>0</v>
      </c>
      <c r="E21" s="135">
        <v>0</v>
      </c>
      <c r="F21" s="135">
        <v>0</v>
      </c>
      <c r="G21" s="136">
        <v>0</v>
      </c>
      <c r="H21" s="136">
        <v>0</v>
      </c>
      <c r="I21" s="157">
        <v>31561</v>
      </c>
      <c r="J21" s="158" t="s">
        <v>259</v>
      </c>
      <c r="K21" s="158" t="s">
        <v>259</v>
      </c>
      <c r="L21" s="158" t="s">
        <v>259</v>
      </c>
    </row>
    <row r="22" spans="2:12" ht="15" x14ac:dyDescent="0.2">
      <c r="B22" s="152" t="s">
        <v>14</v>
      </c>
      <c r="C22" s="135">
        <v>20</v>
      </c>
      <c r="D22" s="135">
        <v>1</v>
      </c>
      <c r="E22" s="135">
        <v>0</v>
      </c>
      <c r="F22" s="135">
        <v>21</v>
      </c>
      <c r="G22" s="136">
        <f t="shared" si="0"/>
        <v>1</v>
      </c>
      <c r="H22" s="136">
        <f t="shared" si="1"/>
        <v>21</v>
      </c>
      <c r="I22" s="157">
        <v>31561</v>
      </c>
      <c r="J22" s="158" t="s">
        <v>259</v>
      </c>
      <c r="K22" s="158" t="s">
        <v>259</v>
      </c>
      <c r="L22" s="158" t="s">
        <v>259</v>
      </c>
    </row>
    <row r="23" spans="2:12" x14ac:dyDescent="0.2">
      <c r="B23" s="6" t="s">
        <v>15</v>
      </c>
      <c r="C23" s="135">
        <v>59</v>
      </c>
      <c r="D23" s="135">
        <v>3</v>
      </c>
      <c r="E23" s="135">
        <v>5</v>
      </c>
      <c r="F23" s="135">
        <v>67</v>
      </c>
      <c r="G23" s="136">
        <f t="shared" si="0"/>
        <v>2.765625</v>
      </c>
      <c r="H23" s="136">
        <f t="shared" si="1"/>
        <v>61.765625</v>
      </c>
      <c r="I23" s="157">
        <v>31561</v>
      </c>
      <c r="J23" s="134">
        <v>2.1</v>
      </c>
      <c r="K23" s="134">
        <v>1.5609999999999999</v>
      </c>
      <c r="L23" s="134">
        <v>2.7189999999999999</v>
      </c>
    </row>
    <row r="24" spans="2:12" x14ac:dyDescent="0.2">
      <c r="B24" s="6" t="s">
        <v>16</v>
      </c>
      <c r="C24" s="135">
        <v>128</v>
      </c>
      <c r="D24" s="135">
        <v>13</v>
      </c>
      <c r="E24" s="135">
        <v>18</v>
      </c>
      <c r="F24" s="135">
        <v>159</v>
      </c>
      <c r="G24" s="136">
        <f t="shared" si="0"/>
        <v>11.397260273972602</v>
      </c>
      <c r="H24" s="136">
        <f t="shared" si="1"/>
        <v>139.39726027397259</v>
      </c>
      <c r="I24" s="157">
        <v>86789</v>
      </c>
      <c r="J24" s="134">
        <v>3.4</v>
      </c>
      <c r="K24" s="134">
        <v>2.7349999999999999</v>
      </c>
      <c r="L24" s="134">
        <v>4.1859999999999999</v>
      </c>
    </row>
    <row r="25" spans="2:12" x14ac:dyDescent="0.2">
      <c r="B25" s="154" t="s">
        <v>3</v>
      </c>
      <c r="C25" s="135">
        <v>54</v>
      </c>
      <c r="D25" s="135">
        <v>27</v>
      </c>
      <c r="E25" s="135">
        <v>59</v>
      </c>
      <c r="F25" s="135">
        <v>140</v>
      </c>
      <c r="G25" s="136">
        <f t="shared" si="0"/>
        <v>12.902654867256638</v>
      </c>
      <c r="H25" s="136">
        <f t="shared" si="1"/>
        <v>66.902654867256643</v>
      </c>
      <c r="I25" s="157">
        <v>42147</v>
      </c>
      <c r="J25" s="155">
        <v>5.7</v>
      </c>
      <c r="K25" s="155">
        <v>3.92</v>
      </c>
      <c r="L25" s="155">
        <v>8.2010000000000005</v>
      </c>
    </row>
    <row r="26" spans="2:12" x14ac:dyDescent="0.2">
      <c r="B26" s="6" t="s">
        <v>17</v>
      </c>
      <c r="C26" s="135">
        <v>64</v>
      </c>
      <c r="D26" s="135">
        <v>10</v>
      </c>
      <c r="E26" s="135">
        <v>22</v>
      </c>
      <c r="F26" s="135">
        <v>96</v>
      </c>
      <c r="G26" s="136">
        <f t="shared" si="0"/>
        <v>7.441860465116279</v>
      </c>
      <c r="H26" s="136">
        <f t="shared" si="1"/>
        <v>71.441860465116278</v>
      </c>
      <c r="I26" s="157">
        <v>33168</v>
      </c>
      <c r="J26" s="134">
        <v>3.1</v>
      </c>
      <c r="K26" s="134">
        <v>2.4279999999999999</v>
      </c>
      <c r="L26" s="134">
        <v>3.98</v>
      </c>
    </row>
    <row r="27" spans="2:12" x14ac:dyDescent="0.2">
      <c r="B27" s="6" t="s">
        <v>18</v>
      </c>
      <c r="C27" s="135">
        <v>88</v>
      </c>
      <c r="D27" s="135">
        <v>13</v>
      </c>
      <c r="E27" s="135">
        <v>35</v>
      </c>
      <c r="F27" s="135">
        <v>136</v>
      </c>
      <c r="G27" s="136">
        <f t="shared" si="0"/>
        <v>9.3008130081300813</v>
      </c>
      <c r="H27" s="136">
        <f t="shared" si="1"/>
        <v>97.300813008130078</v>
      </c>
      <c r="I27" s="157">
        <v>30088</v>
      </c>
      <c r="J27" s="134">
        <v>3.6</v>
      </c>
      <c r="K27" s="134">
        <v>2.78</v>
      </c>
      <c r="L27" s="134">
        <v>4.633</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255</v>
      </c>
      <c r="D30" s="135">
        <v>1</v>
      </c>
      <c r="E30" s="135">
        <v>11</v>
      </c>
      <c r="F30" s="135">
        <v>267</v>
      </c>
      <c r="G30" s="136">
        <f t="shared" si="0"/>
        <v>0.95864661654135341</v>
      </c>
      <c r="H30" s="136">
        <f t="shared" si="1"/>
        <v>255.95864661654136</v>
      </c>
      <c r="I30" s="157">
        <v>43994</v>
      </c>
      <c r="J30" s="134">
        <v>2.2999999999999998</v>
      </c>
      <c r="K30" s="134">
        <v>1.9239999999999999</v>
      </c>
      <c r="L30" s="134">
        <v>2.6949999999999998</v>
      </c>
    </row>
    <row r="31" spans="2:12" x14ac:dyDescent="0.2">
      <c r="B31" s="6" t="s">
        <v>20</v>
      </c>
      <c r="C31" s="135">
        <v>207</v>
      </c>
      <c r="D31" s="135">
        <v>2</v>
      </c>
      <c r="E31" s="135">
        <v>6</v>
      </c>
      <c r="F31" s="135">
        <v>215</v>
      </c>
      <c r="G31" s="136">
        <f t="shared" si="0"/>
        <v>1.943661971830986</v>
      </c>
      <c r="H31" s="136">
        <f t="shared" si="1"/>
        <v>208.94366197183098</v>
      </c>
      <c r="I31" s="157">
        <v>116210</v>
      </c>
      <c r="J31" s="134">
        <v>2.4</v>
      </c>
      <c r="K31" s="134">
        <v>2.0489999999999999</v>
      </c>
      <c r="L31" s="134">
        <v>2.8839999999999999</v>
      </c>
    </row>
    <row r="32" spans="2:12" x14ac:dyDescent="0.2">
      <c r="B32" s="6" t="s">
        <v>21</v>
      </c>
      <c r="C32" s="135">
        <v>108</v>
      </c>
      <c r="D32" s="135">
        <v>1</v>
      </c>
      <c r="E32" s="135">
        <v>2</v>
      </c>
      <c r="F32" s="135">
        <v>111</v>
      </c>
      <c r="G32" s="136">
        <f t="shared" si="0"/>
        <v>0.98181818181818181</v>
      </c>
      <c r="H32" s="136">
        <f t="shared" si="1"/>
        <v>108.98181818181818</v>
      </c>
      <c r="I32" s="157">
        <v>116210</v>
      </c>
      <c r="J32" s="134">
        <v>3.1</v>
      </c>
      <c r="K32" s="134">
        <v>2.4209999999999998</v>
      </c>
      <c r="L32" s="134">
        <v>3.9049999999999998</v>
      </c>
    </row>
    <row r="33" spans="2:12" x14ac:dyDescent="0.2">
      <c r="B33" s="6" t="s">
        <v>22</v>
      </c>
      <c r="C33" s="135">
        <v>104</v>
      </c>
      <c r="D33" s="135">
        <v>0</v>
      </c>
      <c r="E33" s="135">
        <v>2</v>
      </c>
      <c r="F33" s="135">
        <v>106</v>
      </c>
      <c r="G33" s="136">
        <f t="shared" si="0"/>
        <v>0</v>
      </c>
      <c r="H33" s="136">
        <f t="shared" si="1"/>
        <v>104</v>
      </c>
      <c r="I33" s="157">
        <v>90822</v>
      </c>
      <c r="J33" s="134">
        <v>2.1</v>
      </c>
      <c r="K33" s="134">
        <v>1.6020000000000001</v>
      </c>
      <c r="L33" s="134">
        <v>2.6659999999999999</v>
      </c>
    </row>
    <row r="34" spans="2:12" x14ac:dyDescent="0.2">
      <c r="B34" s="6" t="s">
        <v>23</v>
      </c>
      <c r="C34" s="135">
        <v>54</v>
      </c>
      <c r="D34" s="135">
        <v>2</v>
      </c>
      <c r="E34" s="135">
        <v>0</v>
      </c>
      <c r="F34" s="135">
        <v>56</v>
      </c>
      <c r="G34" s="136">
        <f t="shared" si="0"/>
        <v>2</v>
      </c>
      <c r="H34" s="136">
        <f t="shared" si="1"/>
        <v>56</v>
      </c>
      <c r="I34" s="157">
        <v>90822</v>
      </c>
      <c r="J34" s="134">
        <v>3.1</v>
      </c>
      <c r="K34" s="134">
        <v>2.194</v>
      </c>
      <c r="L34" s="134">
        <v>4.2930000000000001</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232</v>
      </c>
      <c r="C2" s="78"/>
      <c r="D2" s="78"/>
      <c r="E2" s="78"/>
      <c r="F2" s="78"/>
      <c r="G2" s="78"/>
      <c r="H2" s="78"/>
      <c r="I2" s="78"/>
    </row>
    <row r="3" spans="2:12" ht="26.25" customHeight="1" x14ac:dyDescent="0.2">
      <c r="B3" s="147" t="s">
        <v>26</v>
      </c>
      <c r="C3" s="148" t="s">
        <v>233</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ht="15" x14ac:dyDescent="0.2">
      <c r="B6" s="152" t="s">
        <v>0</v>
      </c>
      <c r="C6" s="135">
        <v>25</v>
      </c>
      <c r="D6" s="135">
        <v>5</v>
      </c>
      <c r="E6" s="135">
        <v>18</v>
      </c>
      <c r="F6" s="135">
        <v>48</v>
      </c>
      <c r="G6" s="136">
        <f>(C6/(C6+E6))*D6</f>
        <v>2.9069767441860468</v>
      </c>
      <c r="H6" s="136">
        <f>C6+G6</f>
        <v>27.906976744186046</v>
      </c>
      <c r="I6" s="157">
        <v>145990</v>
      </c>
      <c r="J6" s="158" t="s">
        <v>259</v>
      </c>
      <c r="K6" s="158" t="s">
        <v>259</v>
      </c>
      <c r="L6" s="158" t="s">
        <v>259</v>
      </c>
    </row>
    <row r="7" spans="2:12" ht="15" x14ac:dyDescent="0.2">
      <c r="B7" s="152" t="s">
        <v>4</v>
      </c>
      <c r="C7" s="135">
        <v>4</v>
      </c>
      <c r="D7" s="135">
        <v>2</v>
      </c>
      <c r="E7" s="135">
        <v>2</v>
      </c>
      <c r="F7" s="135">
        <v>8</v>
      </c>
      <c r="G7" s="136">
        <f t="shared" ref="G7:G34" si="0">(C7/(C7+E7))*D7</f>
        <v>1.3333333333333333</v>
      </c>
      <c r="H7" s="136">
        <f t="shared" ref="H7:H34" si="1">C7+G7</f>
        <v>5.333333333333333</v>
      </c>
      <c r="I7" s="157">
        <v>115525</v>
      </c>
      <c r="J7" s="158" t="s">
        <v>259</v>
      </c>
      <c r="K7" s="158" t="s">
        <v>259</v>
      </c>
      <c r="L7" s="158" t="s">
        <v>259</v>
      </c>
    </row>
    <row r="8" spans="2:12" ht="15" x14ac:dyDescent="0.2">
      <c r="B8" s="152" t="s">
        <v>7</v>
      </c>
      <c r="C8" s="135">
        <v>3</v>
      </c>
      <c r="D8" s="135">
        <v>0</v>
      </c>
      <c r="E8" s="135">
        <v>9</v>
      </c>
      <c r="F8" s="135">
        <v>12</v>
      </c>
      <c r="G8" s="136">
        <f t="shared" si="0"/>
        <v>0</v>
      </c>
      <c r="H8" s="136">
        <f t="shared" si="1"/>
        <v>3</v>
      </c>
      <c r="I8" s="157">
        <v>124565</v>
      </c>
      <c r="J8" s="158" t="s">
        <v>259</v>
      </c>
      <c r="K8" s="158" t="s">
        <v>259</v>
      </c>
      <c r="L8" s="158" t="s">
        <v>259</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ht="15" x14ac:dyDescent="0.2">
      <c r="B11" s="152" t="s">
        <v>1</v>
      </c>
      <c r="C11" s="135">
        <v>3</v>
      </c>
      <c r="D11" s="135">
        <v>0</v>
      </c>
      <c r="E11" s="135">
        <v>5</v>
      </c>
      <c r="F11" s="135">
        <v>8</v>
      </c>
      <c r="G11" s="136">
        <f t="shared" si="0"/>
        <v>0</v>
      </c>
      <c r="H11" s="136">
        <f t="shared" si="1"/>
        <v>3</v>
      </c>
      <c r="I11" s="157">
        <v>145990</v>
      </c>
      <c r="J11" s="158" t="s">
        <v>259</v>
      </c>
      <c r="K11" s="158" t="s">
        <v>259</v>
      </c>
      <c r="L11" s="158" t="s">
        <v>259</v>
      </c>
    </row>
    <row r="12" spans="2:12" ht="15" x14ac:dyDescent="0.2">
      <c r="B12" s="152" t="s">
        <v>8</v>
      </c>
      <c r="C12" s="135">
        <v>11</v>
      </c>
      <c r="D12" s="135">
        <v>1</v>
      </c>
      <c r="E12" s="135">
        <v>7</v>
      </c>
      <c r="F12" s="135">
        <v>19</v>
      </c>
      <c r="G12" s="136">
        <f t="shared" si="0"/>
        <v>0.61111111111111116</v>
      </c>
      <c r="H12" s="136">
        <f t="shared" si="1"/>
        <v>11.611111111111111</v>
      </c>
      <c r="I12" s="157">
        <v>145990</v>
      </c>
      <c r="J12" s="158" t="s">
        <v>259</v>
      </c>
      <c r="K12" s="158" t="s">
        <v>259</v>
      </c>
      <c r="L12" s="158" t="s">
        <v>259</v>
      </c>
    </row>
    <row r="13" spans="2:12" ht="15" x14ac:dyDescent="0.2">
      <c r="B13" s="152" t="s">
        <v>6</v>
      </c>
      <c r="C13" s="135">
        <v>7</v>
      </c>
      <c r="D13" s="135">
        <v>1</v>
      </c>
      <c r="E13" s="135">
        <v>23</v>
      </c>
      <c r="F13" s="135">
        <v>31</v>
      </c>
      <c r="G13" s="136">
        <v>1</v>
      </c>
      <c r="H13" s="136">
        <f t="shared" si="1"/>
        <v>8</v>
      </c>
      <c r="I13" s="157">
        <v>141131</v>
      </c>
      <c r="J13" s="158" t="s">
        <v>259</v>
      </c>
      <c r="K13" s="158" t="s">
        <v>259</v>
      </c>
      <c r="L13" s="158" t="s">
        <v>259</v>
      </c>
    </row>
    <row r="14" spans="2:12" ht="15" x14ac:dyDescent="0.2">
      <c r="B14" s="152" t="s">
        <v>196</v>
      </c>
      <c r="C14" s="135">
        <v>2</v>
      </c>
      <c r="D14" s="135">
        <v>0</v>
      </c>
      <c r="E14" s="135">
        <v>30</v>
      </c>
      <c r="F14" s="135">
        <v>32</v>
      </c>
      <c r="G14" s="136">
        <f t="shared" si="0"/>
        <v>0</v>
      </c>
      <c r="H14" s="136">
        <f t="shared" si="1"/>
        <v>2</v>
      </c>
      <c r="I14" s="157">
        <v>123628</v>
      </c>
      <c r="J14" s="158" t="s">
        <v>259</v>
      </c>
      <c r="K14" s="158" t="s">
        <v>259</v>
      </c>
      <c r="L14" s="158" t="s">
        <v>259</v>
      </c>
    </row>
    <row r="15" spans="2:12" ht="15" x14ac:dyDescent="0.2">
      <c r="B15" s="152" t="s">
        <v>9</v>
      </c>
      <c r="C15" s="135">
        <v>5</v>
      </c>
      <c r="D15" s="135">
        <v>0</v>
      </c>
      <c r="E15" s="135">
        <v>2</v>
      </c>
      <c r="F15" s="135">
        <v>7</v>
      </c>
      <c r="G15" s="136">
        <f t="shared" si="0"/>
        <v>0</v>
      </c>
      <c r="H15" s="136">
        <f t="shared" si="1"/>
        <v>5</v>
      </c>
      <c r="I15" s="157">
        <v>145990</v>
      </c>
      <c r="J15" s="158" t="s">
        <v>259</v>
      </c>
      <c r="K15" s="158" t="s">
        <v>259</v>
      </c>
      <c r="L15" s="158" t="s">
        <v>259</v>
      </c>
    </row>
    <row r="16" spans="2:12" ht="15" x14ac:dyDescent="0.2">
      <c r="B16" s="152" t="s">
        <v>10</v>
      </c>
      <c r="C16" s="135">
        <v>5</v>
      </c>
      <c r="D16" s="135">
        <v>1</v>
      </c>
      <c r="E16" s="135">
        <v>9</v>
      </c>
      <c r="F16" s="135">
        <v>15</v>
      </c>
      <c r="G16" s="136">
        <v>1</v>
      </c>
      <c r="H16" s="136">
        <f t="shared" si="1"/>
        <v>6</v>
      </c>
      <c r="I16" s="157">
        <v>81939</v>
      </c>
      <c r="J16" s="158" t="s">
        <v>259</v>
      </c>
      <c r="K16" s="158" t="s">
        <v>259</v>
      </c>
      <c r="L16" s="158" t="s">
        <v>259</v>
      </c>
    </row>
    <row r="17" spans="2:12" ht="15" x14ac:dyDescent="0.2">
      <c r="B17" s="152" t="s">
        <v>11</v>
      </c>
      <c r="C17" s="135">
        <v>0</v>
      </c>
      <c r="D17" s="135">
        <v>0</v>
      </c>
      <c r="E17" s="135">
        <v>0</v>
      </c>
      <c r="F17" s="135">
        <v>0</v>
      </c>
      <c r="G17" s="136">
        <v>0</v>
      </c>
      <c r="H17" s="136">
        <f t="shared" si="1"/>
        <v>0</v>
      </c>
      <c r="I17" s="157">
        <v>25120</v>
      </c>
      <c r="J17" s="158" t="s">
        <v>259</v>
      </c>
      <c r="K17" s="158" t="s">
        <v>259</v>
      </c>
      <c r="L17" s="158" t="s">
        <v>259</v>
      </c>
    </row>
    <row r="18" spans="2:12" ht="15" x14ac:dyDescent="0.2">
      <c r="B18" s="152" t="s">
        <v>12</v>
      </c>
      <c r="C18" s="135">
        <v>4</v>
      </c>
      <c r="D18" s="135">
        <v>0</v>
      </c>
      <c r="E18" s="135">
        <v>2</v>
      </c>
      <c r="F18" s="135">
        <v>6</v>
      </c>
      <c r="G18" s="136">
        <f t="shared" si="0"/>
        <v>0</v>
      </c>
      <c r="H18" s="136">
        <f t="shared" si="1"/>
        <v>4</v>
      </c>
      <c r="I18" s="157">
        <v>49037</v>
      </c>
      <c r="J18" s="158" t="s">
        <v>259</v>
      </c>
      <c r="K18" s="158" t="s">
        <v>259</v>
      </c>
      <c r="L18" s="158" t="s">
        <v>259</v>
      </c>
    </row>
    <row r="19" spans="2:12" ht="15" x14ac:dyDescent="0.2">
      <c r="B19" s="152" t="s">
        <v>37</v>
      </c>
      <c r="C19" s="135">
        <v>0</v>
      </c>
      <c r="D19" s="135">
        <v>0</v>
      </c>
      <c r="E19" s="135">
        <v>0</v>
      </c>
      <c r="F19" s="135">
        <v>0</v>
      </c>
      <c r="G19" s="136">
        <v>0</v>
      </c>
      <c r="H19" s="136">
        <f t="shared" si="1"/>
        <v>0</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14</v>
      </c>
      <c r="C22" s="135">
        <v>17</v>
      </c>
      <c r="D22" s="135">
        <v>9</v>
      </c>
      <c r="E22" s="135">
        <v>2</v>
      </c>
      <c r="F22" s="135">
        <v>28</v>
      </c>
      <c r="G22" s="136">
        <f t="shared" si="0"/>
        <v>8.0526315789473681</v>
      </c>
      <c r="H22" s="136">
        <f t="shared" si="1"/>
        <v>25.05263157894737</v>
      </c>
      <c r="I22" s="157">
        <v>31561</v>
      </c>
      <c r="J22" s="158" t="s">
        <v>259</v>
      </c>
      <c r="K22" s="158" t="s">
        <v>259</v>
      </c>
      <c r="L22" s="158" t="s">
        <v>259</v>
      </c>
    </row>
    <row r="23" spans="2:12" x14ac:dyDescent="0.2">
      <c r="B23" s="154" t="s">
        <v>15</v>
      </c>
      <c r="C23" s="135">
        <v>16</v>
      </c>
      <c r="D23" s="135">
        <v>21</v>
      </c>
      <c r="E23" s="135">
        <v>2</v>
      </c>
      <c r="F23" s="135">
        <v>39</v>
      </c>
      <c r="G23" s="136">
        <f t="shared" si="0"/>
        <v>18.666666666666664</v>
      </c>
      <c r="H23" s="136">
        <f t="shared" si="1"/>
        <v>34.666666666666664</v>
      </c>
      <c r="I23" s="157">
        <v>31561</v>
      </c>
      <c r="J23" s="153">
        <v>6.6</v>
      </c>
      <c r="K23" s="155">
        <v>3.59</v>
      </c>
      <c r="L23" s="155">
        <v>12.247</v>
      </c>
    </row>
    <row r="24" spans="2:12" ht="15" x14ac:dyDescent="0.2">
      <c r="B24" s="152" t="s">
        <v>16</v>
      </c>
      <c r="C24" s="135">
        <v>1</v>
      </c>
      <c r="D24" s="135">
        <v>0</v>
      </c>
      <c r="E24" s="135">
        <v>6</v>
      </c>
      <c r="F24" s="135">
        <v>7</v>
      </c>
      <c r="G24" s="136">
        <f t="shared" si="0"/>
        <v>0</v>
      </c>
      <c r="H24" s="136">
        <f t="shared" si="1"/>
        <v>1</v>
      </c>
      <c r="I24" s="157">
        <v>86789</v>
      </c>
      <c r="J24" s="158" t="s">
        <v>259</v>
      </c>
      <c r="K24" s="158" t="s">
        <v>259</v>
      </c>
      <c r="L24" s="158" t="s">
        <v>259</v>
      </c>
    </row>
    <row r="25" spans="2:12" ht="15" x14ac:dyDescent="0.2">
      <c r="B25" s="152" t="s">
        <v>3</v>
      </c>
      <c r="C25" s="135">
        <v>0</v>
      </c>
      <c r="D25" s="135">
        <v>0</v>
      </c>
      <c r="E25" s="135">
        <v>0</v>
      </c>
      <c r="F25" s="135">
        <v>0</v>
      </c>
      <c r="G25" s="136">
        <v>0</v>
      </c>
      <c r="H25" s="136">
        <f t="shared" si="1"/>
        <v>0</v>
      </c>
      <c r="I25" s="157">
        <v>42147</v>
      </c>
      <c r="J25" s="158" t="s">
        <v>259</v>
      </c>
      <c r="K25" s="158" t="s">
        <v>259</v>
      </c>
      <c r="L25" s="158" t="s">
        <v>259</v>
      </c>
    </row>
    <row r="26" spans="2:12" ht="15" x14ac:dyDescent="0.2">
      <c r="B26" s="152" t="s">
        <v>17</v>
      </c>
      <c r="C26" s="135">
        <v>0</v>
      </c>
      <c r="D26" s="135">
        <v>1</v>
      </c>
      <c r="E26" s="135">
        <v>2</v>
      </c>
      <c r="F26" s="135">
        <v>3</v>
      </c>
      <c r="G26" s="136">
        <v>1</v>
      </c>
      <c r="H26" s="136">
        <f t="shared" si="1"/>
        <v>1</v>
      </c>
      <c r="I26" s="157">
        <v>33168</v>
      </c>
      <c r="J26" s="158" t="s">
        <v>259</v>
      </c>
      <c r="K26" s="158" t="s">
        <v>259</v>
      </c>
      <c r="L26" s="158" t="s">
        <v>259</v>
      </c>
    </row>
    <row r="27" spans="2:12" ht="15" x14ac:dyDescent="0.2">
      <c r="B27" s="152" t="s">
        <v>18</v>
      </c>
      <c r="C27" s="135">
        <v>0</v>
      </c>
      <c r="D27" s="135">
        <v>0</v>
      </c>
      <c r="E27" s="135">
        <v>0</v>
      </c>
      <c r="F27" s="135">
        <v>0</v>
      </c>
      <c r="G27" s="136">
        <v>0</v>
      </c>
      <c r="H27" s="136">
        <f t="shared" si="1"/>
        <v>0</v>
      </c>
      <c r="I27" s="157">
        <v>30088</v>
      </c>
      <c r="J27" s="158" t="s">
        <v>259</v>
      </c>
      <c r="K27" s="158" t="s">
        <v>259</v>
      </c>
      <c r="L27" s="158" t="s">
        <v>259</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ht="15" x14ac:dyDescent="0.2">
      <c r="B30" s="152" t="s">
        <v>19</v>
      </c>
      <c r="C30" s="135">
        <v>8</v>
      </c>
      <c r="D30" s="135">
        <v>2</v>
      </c>
      <c r="E30" s="135">
        <v>0</v>
      </c>
      <c r="F30" s="135">
        <v>10</v>
      </c>
      <c r="G30" s="136">
        <f t="shared" si="0"/>
        <v>2</v>
      </c>
      <c r="H30" s="136">
        <f t="shared" si="1"/>
        <v>10</v>
      </c>
      <c r="I30" s="157">
        <v>43994</v>
      </c>
      <c r="J30" s="158" t="s">
        <v>259</v>
      </c>
      <c r="K30" s="158" t="s">
        <v>259</v>
      </c>
      <c r="L30" s="158" t="s">
        <v>259</v>
      </c>
    </row>
    <row r="31" spans="2:12" ht="15" x14ac:dyDescent="0.2">
      <c r="B31" s="152" t="s">
        <v>20</v>
      </c>
      <c r="C31" s="135">
        <v>13</v>
      </c>
      <c r="D31" s="135">
        <v>2</v>
      </c>
      <c r="E31" s="135">
        <v>5</v>
      </c>
      <c r="F31" s="135">
        <v>20</v>
      </c>
      <c r="G31" s="136">
        <f t="shared" si="0"/>
        <v>1.4444444444444444</v>
      </c>
      <c r="H31" s="136">
        <f t="shared" si="1"/>
        <v>14.444444444444445</v>
      </c>
      <c r="I31" s="157">
        <v>116210</v>
      </c>
      <c r="J31" s="158" t="s">
        <v>259</v>
      </c>
      <c r="K31" s="158" t="s">
        <v>259</v>
      </c>
      <c r="L31" s="158" t="s">
        <v>259</v>
      </c>
    </row>
    <row r="32" spans="2:12" ht="15" x14ac:dyDescent="0.2">
      <c r="B32" s="152" t="s">
        <v>21</v>
      </c>
      <c r="C32" s="135">
        <v>9</v>
      </c>
      <c r="D32" s="135">
        <v>0</v>
      </c>
      <c r="E32" s="135">
        <v>3</v>
      </c>
      <c r="F32" s="135">
        <v>12</v>
      </c>
      <c r="G32" s="136">
        <f t="shared" si="0"/>
        <v>0</v>
      </c>
      <c r="H32" s="136">
        <f t="shared" si="1"/>
        <v>9</v>
      </c>
      <c r="I32" s="157">
        <v>116210</v>
      </c>
      <c r="J32" s="158" t="s">
        <v>259</v>
      </c>
      <c r="K32" s="158" t="s">
        <v>259</v>
      </c>
      <c r="L32" s="158" t="s">
        <v>259</v>
      </c>
    </row>
    <row r="33" spans="2:12" ht="15" x14ac:dyDescent="0.2">
      <c r="B33" s="152" t="s">
        <v>22</v>
      </c>
      <c r="C33" s="135">
        <v>7</v>
      </c>
      <c r="D33" s="135">
        <v>3</v>
      </c>
      <c r="E33" s="135">
        <v>2</v>
      </c>
      <c r="F33" s="135">
        <v>12</v>
      </c>
      <c r="G33" s="136">
        <f t="shared" si="0"/>
        <v>2.3333333333333335</v>
      </c>
      <c r="H33" s="136">
        <f t="shared" si="1"/>
        <v>9.3333333333333339</v>
      </c>
      <c r="I33" s="157">
        <v>90822</v>
      </c>
      <c r="J33" s="158" t="s">
        <v>259</v>
      </c>
      <c r="K33" s="158" t="s">
        <v>259</v>
      </c>
      <c r="L33" s="158" t="s">
        <v>259</v>
      </c>
    </row>
    <row r="34" spans="2:12" ht="15" x14ac:dyDescent="0.2">
      <c r="B34" s="152" t="s">
        <v>23</v>
      </c>
      <c r="C34" s="135">
        <v>3</v>
      </c>
      <c r="D34" s="135">
        <v>2</v>
      </c>
      <c r="E34" s="135">
        <v>0</v>
      </c>
      <c r="F34" s="135">
        <v>5</v>
      </c>
      <c r="G34" s="136">
        <f t="shared" si="0"/>
        <v>2</v>
      </c>
      <c r="H34" s="136">
        <f t="shared" si="1"/>
        <v>5</v>
      </c>
      <c r="I34" s="157">
        <v>90822</v>
      </c>
      <c r="J34" s="158" t="s">
        <v>259</v>
      </c>
      <c r="K34" s="158" t="s">
        <v>259</v>
      </c>
      <c r="L34" s="158" t="s">
        <v>259</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235</v>
      </c>
      <c r="C2" s="78"/>
      <c r="D2" s="78"/>
      <c r="E2" s="78"/>
      <c r="F2" s="78"/>
      <c r="G2" s="78"/>
      <c r="H2" s="78"/>
      <c r="I2" s="78"/>
    </row>
    <row r="3" spans="2:12" ht="26.25" customHeight="1" x14ac:dyDescent="0.2">
      <c r="B3" s="147" t="s">
        <v>26</v>
      </c>
      <c r="C3" s="148" t="s">
        <v>236</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138</v>
      </c>
      <c r="D6" s="135">
        <v>39</v>
      </c>
      <c r="E6" s="135">
        <v>96</v>
      </c>
      <c r="F6" s="135">
        <v>273</v>
      </c>
      <c r="G6" s="136">
        <f>(C6/(C6+E6))*D6</f>
        <v>23</v>
      </c>
      <c r="H6" s="136">
        <f>C6+G6</f>
        <v>161</v>
      </c>
      <c r="I6" s="157">
        <v>145990</v>
      </c>
      <c r="J6" s="134">
        <v>3.9</v>
      </c>
      <c r="K6" s="134">
        <v>3.097</v>
      </c>
      <c r="L6" s="134">
        <v>4.8339999999999996</v>
      </c>
    </row>
    <row r="7" spans="2:12" x14ac:dyDescent="0.2">
      <c r="B7" s="6" t="s">
        <v>4</v>
      </c>
      <c r="C7" s="135">
        <v>39</v>
      </c>
      <c r="D7" s="135">
        <v>11</v>
      </c>
      <c r="E7" s="135">
        <v>33</v>
      </c>
      <c r="F7" s="135">
        <v>83</v>
      </c>
      <c r="G7" s="136">
        <f t="shared" ref="G7:G34" si="0">(C7/(C7+E7))*D7</f>
        <v>5.958333333333333</v>
      </c>
      <c r="H7" s="136">
        <f t="shared" ref="H7:H34" si="1">C7+G7</f>
        <v>44.958333333333336</v>
      </c>
      <c r="I7" s="157">
        <v>115525</v>
      </c>
      <c r="J7" s="134">
        <v>4.5999999999999996</v>
      </c>
      <c r="K7" s="134">
        <v>3.145</v>
      </c>
      <c r="L7" s="134">
        <v>6.63</v>
      </c>
    </row>
    <row r="8" spans="2:12" x14ac:dyDescent="0.2">
      <c r="B8" s="6" t="s">
        <v>7</v>
      </c>
      <c r="C8" s="135">
        <v>29</v>
      </c>
      <c r="D8" s="135">
        <v>5</v>
      </c>
      <c r="E8" s="135">
        <v>26</v>
      </c>
      <c r="F8" s="135">
        <v>60</v>
      </c>
      <c r="G8" s="136">
        <f t="shared" si="0"/>
        <v>2.6363636363636362</v>
      </c>
      <c r="H8" s="136">
        <f t="shared" si="1"/>
        <v>31.636363636363637</v>
      </c>
      <c r="I8" s="157">
        <v>124565</v>
      </c>
      <c r="J8" s="134">
        <v>4</v>
      </c>
      <c r="K8" s="134">
        <v>2.6480000000000001</v>
      </c>
      <c r="L8" s="134">
        <v>6.1239999999999997</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28</v>
      </c>
      <c r="D11" s="135">
        <v>6</v>
      </c>
      <c r="E11" s="135">
        <v>26</v>
      </c>
      <c r="F11" s="135">
        <v>60</v>
      </c>
      <c r="G11" s="136">
        <f t="shared" si="0"/>
        <v>3.1111111111111107</v>
      </c>
      <c r="H11" s="136">
        <f t="shared" si="1"/>
        <v>31.111111111111111</v>
      </c>
      <c r="I11" s="157">
        <v>145990</v>
      </c>
      <c r="J11" s="134">
        <v>3.7</v>
      </c>
      <c r="K11" s="134">
        <v>2.4079999999999999</v>
      </c>
      <c r="L11" s="134">
        <v>5.548</v>
      </c>
    </row>
    <row r="12" spans="2:12" x14ac:dyDescent="0.2">
      <c r="B12" s="6" t="s">
        <v>8</v>
      </c>
      <c r="C12" s="135">
        <v>61</v>
      </c>
      <c r="D12" s="135">
        <v>13</v>
      </c>
      <c r="E12" s="135">
        <v>46</v>
      </c>
      <c r="F12" s="135">
        <v>120</v>
      </c>
      <c r="G12" s="136">
        <f t="shared" si="0"/>
        <v>7.4112149532710276</v>
      </c>
      <c r="H12" s="136">
        <f t="shared" si="1"/>
        <v>68.411214953271028</v>
      </c>
      <c r="I12" s="157">
        <v>145990</v>
      </c>
      <c r="J12" s="134">
        <v>3.8</v>
      </c>
      <c r="K12" s="134">
        <v>2.7730000000000001</v>
      </c>
      <c r="L12" s="134">
        <v>5.117</v>
      </c>
    </row>
    <row r="13" spans="2:12" ht="15" x14ac:dyDescent="0.2">
      <c r="B13" s="152" t="s">
        <v>6</v>
      </c>
      <c r="C13" s="135">
        <v>21</v>
      </c>
      <c r="D13" s="135">
        <v>9</v>
      </c>
      <c r="E13" s="135">
        <v>112</v>
      </c>
      <c r="F13" s="135">
        <v>142</v>
      </c>
      <c r="G13" s="136">
        <f t="shared" si="0"/>
        <v>1.4210526315789473</v>
      </c>
      <c r="H13" s="136">
        <f t="shared" si="1"/>
        <v>22.421052631578949</v>
      </c>
      <c r="I13" s="157">
        <v>141131</v>
      </c>
      <c r="J13" s="158" t="s">
        <v>259</v>
      </c>
      <c r="K13" s="158" t="s">
        <v>259</v>
      </c>
      <c r="L13" s="158" t="s">
        <v>259</v>
      </c>
    </row>
    <row r="14" spans="2:12" ht="15" x14ac:dyDescent="0.2">
      <c r="B14" s="152" t="s">
        <v>196</v>
      </c>
      <c r="C14" s="135">
        <v>7</v>
      </c>
      <c r="D14" s="135">
        <v>3</v>
      </c>
      <c r="E14" s="135">
        <v>163</v>
      </c>
      <c r="F14" s="135">
        <v>173</v>
      </c>
      <c r="G14" s="136">
        <v>1</v>
      </c>
      <c r="H14" s="136">
        <f t="shared" si="1"/>
        <v>8</v>
      </c>
      <c r="I14" s="157">
        <v>123628</v>
      </c>
      <c r="J14" s="158" t="s">
        <v>259</v>
      </c>
      <c r="K14" s="158" t="s">
        <v>259</v>
      </c>
      <c r="L14" s="158" t="s">
        <v>259</v>
      </c>
    </row>
    <row r="15" spans="2:12" ht="15" x14ac:dyDescent="0.2">
      <c r="B15" s="152" t="s">
        <v>9</v>
      </c>
      <c r="C15" s="135">
        <v>8</v>
      </c>
      <c r="D15" s="135">
        <v>7</v>
      </c>
      <c r="E15" s="135">
        <v>33</v>
      </c>
      <c r="F15" s="135">
        <v>48</v>
      </c>
      <c r="G15" s="136">
        <f t="shared" si="0"/>
        <v>1.3658536585365855</v>
      </c>
      <c r="H15" s="136">
        <f t="shared" si="1"/>
        <v>9.3658536585365848</v>
      </c>
      <c r="I15" s="157">
        <v>145990</v>
      </c>
      <c r="J15" s="158" t="s">
        <v>259</v>
      </c>
      <c r="K15" s="158" t="s">
        <v>259</v>
      </c>
      <c r="L15" s="158" t="s">
        <v>259</v>
      </c>
    </row>
    <row r="16" spans="2:12" x14ac:dyDescent="0.2">
      <c r="B16" s="6" t="s">
        <v>10</v>
      </c>
      <c r="C16" s="135">
        <v>46</v>
      </c>
      <c r="D16" s="135">
        <v>6</v>
      </c>
      <c r="E16" s="135">
        <v>66</v>
      </c>
      <c r="F16" s="135">
        <v>118</v>
      </c>
      <c r="G16" s="136">
        <f t="shared" si="0"/>
        <v>2.4642857142857144</v>
      </c>
      <c r="H16" s="136">
        <f t="shared" si="1"/>
        <v>48.464285714285715</v>
      </c>
      <c r="I16" s="157">
        <v>81939</v>
      </c>
      <c r="J16" s="134">
        <v>4.7</v>
      </c>
      <c r="K16" s="134">
        <v>3.19</v>
      </c>
      <c r="L16" s="134">
        <v>6.9950000000000001</v>
      </c>
    </row>
    <row r="17" spans="2:12" ht="15" x14ac:dyDescent="0.2">
      <c r="B17" s="152" t="s">
        <v>11</v>
      </c>
      <c r="C17" s="135">
        <v>9</v>
      </c>
      <c r="D17" s="135">
        <v>4</v>
      </c>
      <c r="E17" s="135">
        <v>16</v>
      </c>
      <c r="F17" s="135">
        <v>29</v>
      </c>
      <c r="G17" s="136">
        <f t="shared" si="0"/>
        <v>1.44</v>
      </c>
      <c r="H17" s="136">
        <f t="shared" si="1"/>
        <v>10.44</v>
      </c>
      <c r="I17" s="157">
        <v>25120</v>
      </c>
      <c r="J17" s="158" t="s">
        <v>259</v>
      </c>
      <c r="K17" s="158" t="s">
        <v>259</v>
      </c>
      <c r="L17" s="158" t="s">
        <v>259</v>
      </c>
    </row>
    <row r="18" spans="2:12" x14ac:dyDescent="0.2">
      <c r="B18" s="154" t="s">
        <v>12</v>
      </c>
      <c r="C18" s="135">
        <v>28</v>
      </c>
      <c r="D18" s="135">
        <v>6</v>
      </c>
      <c r="E18" s="135">
        <v>30</v>
      </c>
      <c r="F18" s="135">
        <v>64</v>
      </c>
      <c r="G18" s="136">
        <f t="shared" si="0"/>
        <v>2.896551724137931</v>
      </c>
      <c r="H18" s="136">
        <f t="shared" si="1"/>
        <v>30.896551724137932</v>
      </c>
      <c r="I18" s="157">
        <v>49037</v>
      </c>
      <c r="J18" s="155">
        <v>6.9</v>
      </c>
      <c r="K18" s="155">
        <v>4.516</v>
      </c>
      <c r="L18" s="155">
        <v>10.603999999999999</v>
      </c>
    </row>
    <row r="19" spans="2:12" ht="15" x14ac:dyDescent="0.2">
      <c r="B19" s="152" t="s">
        <v>37</v>
      </c>
      <c r="C19" s="135">
        <v>0</v>
      </c>
      <c r="D19" s="135">
        <v>1</v>
      </c>
      <c r="E19" s="135">
        <v>20</v>
      </c>
      <c r="F19" s="135">
        <v>20</v>
      </c>
      <c r="G19" s="136">
        <v>1</v>
      </c>
      <c r="H19" s="136">
        <f t="shared" si="1"/>
        <v>1</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234</v>
      </c>
      <c r="C22" s="135">
        <v>2</v>
      </c>
      <c r="D22" s="135">
        <v>9</v>
      </c>
      <c r="E22" s="135">
        <v>17</v>
      </c>
      <c r="F22" s="135">
        <v>28</v>
      </c>
      <c r="G22" s="136">
        <f t="shared" si="0"/>
        <v>0.94736842105263153</v>
      </c>
      <c r="H22" s="136">
        <f t="shared" si="1"/>
        <v>2.9473684210526314</v>
      </c>
      <c r="I22" s="157">
        <v>31561</v>
      </c>
      <c r="J22" s="158" t="s">
        <v>259</v>
      </c>
      <c r="K22" s="158" t="s">
        <v>259</v>
      </c>
      <c r="L22" s="158" t="s">
        <v>259</v>
      </c>
    </row>
    <row r="23" spans="2:12" x14ac:dyDescent="0.2">
      <c r="B23" s="154" t="s">
        <v>15</v>
      </c>
      <c r="C23" s="135">
        <v>128</v>
      </c>
      <c r="D23" s="135">
        <v>368</v>
      </c>
      <c r="E23" s="135">
        <v>9</v>
      </c>
      <c r="F23" s="135">
        <v>505</v>
      </c>
      <c r="G23" s="136">
        <f t="shared" si="0"/>
        <v>343.82481751824815</v>
      </c>
      <c r="H23" s="136">
        <f t="shared" si="1"/>
        <v>471.82481751824815</v>
      </c>
      <c r="I23" s="157">
        <v>31561</v>
      </c>
      <c r="J23" s="155">
        <v>168.5</v>
      </c>
      <c r="K23" s="155">
        <v>134.821</v>
      </c>
      <c r="L23" s="155">
        <v>210.51499999999999</v>
      </c>
    </row>
    <row r="24" spans="2:12" ht="15" x14ac:dyDescent="0.2">
      <c r="B24" s="152" t="s">
        <v>16</v>
      </c>
      <c r="C24" s="135">
        <v>9</v>
      </c>
      <c r="D24" s="135">
        <v>2</v>
      </c>
      <c r="E24" s="135">
        <v>27</v>
      </c>
      <c r="F24" s="135">
        <v>38</v>
      </c>
      <c r="G24" s="136">
        <f t="shared" si="0"/>
        <v>0.5</v>
      </c>
      <c r="H24" s="136">
        <f t="shared" si="1"/>
        <v>9.5</v>
      </c>
      <c r="I24" s="157">
        <v>86789</v>
      </c>
      <c r="J24" s="158" t="s">
        <v>259</v>
      </c>
      <c r="K24" s="158" t="s">
        <v>259</v>
      </c>
      <c r="L24" s="158" t="s">
        <v>259</v>
      </c>
    </row>
    <row r="25" spans="2:12" ht="15" x14ac:dyDescent="0.2">
      <c r="B25" s="152" t="s">
        <v>3</v>
      </c>
      <c r="C25" s="135">
        <v>1</v>
      </c>
      <c r="D25" s="135">
        <v>0</v>
      </c>
      <c r="E25" s="135">
        <v>33</v>
      </c>
      <c r="F25" s="135">
        <v>34</v>
      </c>
      <c r="G25" s="136">
        <f t="shared" si="0"/>
        <v>0</v>
      </c>
      <c r="H25" s="136">
        <f t="shared" si="1"/>
        <v>1</v>
      </c>
      <c r="I25" s="157">
        <v>42147</v>
      </c>
      <c r="J25" s="158" t="s">
        <v>259</v>
      </c>
      <c r="K25" s="158" t="s">
        <v>259</v>
      </c>
      <c r="L25" s="158" t="s">
        <v>259</v>
      </c>
    </row>
    <row r="26" spans="2:12" ht="15" x14ac:dyDescent="0.2">
      <c r="B26" s="152" t="s">
        <v>17</v>
      </c>
      <c r="C26" s="135">
        <v>4</v>
      </c>
      <c r="D26" s="135">
        <v>1</v>
      </c>
      <c r="E26" s="135">
        <v>20</v>
      </c>
      <c r="F26" s="135">
        <v>25</v>
      </c>
      <c r="G26" s="136">
        <v>1</v>
      </c>
      <c r="H26" s="136">
        <f t="shared" si="1"/>
        <v>5</v>
      </c>
      <c r="I26" s="157">
        <v>33168</v>
      </c>
      <c r="J26" s="158" t="s">
        <v>259</v>
      </c>
      <c r="K26" s="158" t="s">
        <v>259</v>
      </c>
      <c r="L26" s="158" t="s">
        <v>259</v>
      </c>
    </row>
    <row r="27" spans="2:12" ht="15" x14ac:dyDescent="0.2">
      <c r="B27" s="152" t="s">
        <v>18</v>
      </c>
      <c r="C27" s="135">
        <v>2</v>
      </c>
      <c r="D27" s="135">
        <v>0</v>
      </c>
      <c r="E27" s="135">
        <v>31</v>
      </c>
      <c r="F27" s="135">
        <v>33</v>
      </c>
      <c r="G27" s="136">
        <f t="shared" si="0"/>
        <v>0</v>
      </c>
      <c r="H27" s="136">
        <f t="shared" si="1"/>
        <v>2</v>
      </c>
      <c r="I27" s="157">
        <v>30088</v>
      </c>
      <c r="J27" s="158" t="s">
        <v>259</v>
      </c>
      <c r="K27" s="158" t="s">
        <v>259</v>
      </c>
      <c r="L27" s="158" t="s">
        <v>259</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35</v>
      </c>
      <c r="D30" s="135">
        <v>9</v>
      </c>
      <c r="E30" s="135">
        <v>27</v>
      </c>
      <c r="F30" s="135">
        <v>71</v>
      </c>
      <c r="G30" s="136">
        <f t="shared" si="0"/>
        <v>5.080645161290323</v>
      </c>
      <c r="H30" s="136">
        <f t="shared" si="1"/>
        <v>40.08064516129032</v>
      </c>
      <c r="I30" s="157">
        <v>43994</v>
      </c>
      <c r="J30" s="134">
        <v>2.7</v>
      </c>
      <c r="K30" s="134">
        <v>1.829</v>
      </c>
      <c r="L30" s="134">
        <v>3.9220000000000002</v>
      </c>
    </row>
    <row r="31" spans="2:12" x14ac:dyDescent="0.2">
      <c r="B31" s="6" t="s">
        <v>20</v>
      </c>
      <c r="C31" s="135">
        <v>58</v>
      </c>
      <c r="D31" s="135">
        <v>13</v>
      </c>
      <c r="E31" s="135">
        <v>49</v>
      </c>
      <c r="F31" s="135">
        <v>120</v>
      </c>
      <c r="G31" s="136">
        <f t="shared" si="0"/>
        <v>7.0467289719626161</v>
      </c>
      <c r="H31" s="136">
        <f t="shared" si="1"/>
        <v>65.046728971962622</v>
      </c>
      <c r="I31" s="157">
        <v>116210</v>
      </c>
      <c r="J31" s="134">
        <v>4.3</v>
      </c>
      <c r="K31" s="134">
        <v>3.1459999999999999</v>
      </c>
      <c r="L31" s="134">
        <v>5.8140000000000001</v>
      </c>
    </row>
    <row r="32" spans="2:12" x14ac:dyDescent="0.2">
      <c r="B32" s="154" t="s">
        <v>21</v>
      </c>
      <c r="C32" s="135">
        <v>37</v>
      </c>
      <c r="D32" s="135">
        <v>10</v>
      </c>
      <c r="E32" s="135">
        <v>30</v>
      </c>
      <c r="F32" s="135">
        <v>77</v>
      </c>
      <c r="G32" s="136">
        <f t="shared" si="0"/>
        <v>5.5223880597014929</v>
      </c>
      <c r="H32" s="136">
        <f t="shared" si="1"/>
        <v>42.522388059701491</v>
      </c>
      <c r="I32" s="157">
        <v>116210</v>
      </c>
      <c r="J32" s="155">
        <v>6.2</v>
      </c>
      <c r="K32" s="155">
        <v>4.0739999999999998</v>
      </c>
      <c r="L32" s="155">
        <v>9.3030000000000008</v>
      </c>
    </row>
    <row r="33" spans="2:12" x14ac:dyDescent="0.2">
      <c r="B33" s="154" t="s">
        <v>22</v>
      </c>
      <c r="C33" s="135">
        <v>42</v>
      </c>
      <c r="D33" s="135">
        <v>9</v>
      </c>
      <c r="E33" s="135">
        <v>26</v>
      </c>
      <c r="F33" s="135">
        <v>77</v>
      </c>
      <c r="G33" s="136">
        <f t="shared" si="0"/>
        <v>5.5588235294117645</v>
      </c>
      <c r="H33" s="136">
        <f t="shared" si="1"/>
        <v>47.558823529411768</v>
      </c>
      <c r="I33" s="157">
        <v>90822</v>
      </c>
      <c r="J33" s="155">
        <v>5.4</v>
      </c>
      <c r="K33" s="155">
        <v>3.6720000000000002</v>
      </c>
      <c r="L33" s="155">
        <v>8.0820000000000007</v>
      </c>
    </row>
    <row r="34" spans="2:12" ht="15" x14ac:dyDescent="0.2">
      <c r="B34" s="152" t="s">
        <v>23</v>
      </c>
      <c r="C34" s="135">
        <v>26</v>
      </c>
      <c r="D34" s="135">
        <v>5</v>
      </c>
      <c r="E34" s="135">
        <v>15</v>
      </c>
      <c r="F34" s="135">
        <v>46</v>
      </c>
      <c r="G34" s="136">
        <f t="shared" si="0"/>
        <v>3.1707317073170733</v>
      </c>
      <c r="H34" s="136">
        <f t="shared" si="1"/>
        <v>29.170731707317074</v>
      </c>
      <c r="I34" s="157">
        <v>90822</v>
      </c>
      <c r="J34" s="158" t="s">
        <v>259</v>
      </c>
      <c r="K34" s="158" t="s">
        <v>259</v>
      </c>
      <c r="L34" s="158" t="s">
        <v>259</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topLeftCell="A4"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237</v>
      </c>
      <c r="C2" s="78"/>
      <c r="D2" s="78"/>
      <c r="E2" s="78"/>
      <c r="F2" s="78"/>
      <c r="G2" s="78"/>
      <c r="H2" s="78"/>
      <c r="I2" s="78"/>
    </row>
    <row r="3" spans="2:12" ht="26.25" customHeight="1" x14ac:dyDescent="0.2">
      <c r="B3" s="147" t="s">
        <v>26</v>
      </c>
      <c r="C3" s="148" t="s">
        <v>238</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331</v>
      </c>
      <c r="D6" s="135">
        <v>102</v>
      </c>
      <c r="E6" s="135">
        <v>345</v>
      </c>
      <c r="F6" s="135">
        <v>778</v>
      </c>
      <c r="G6" s="136">
        <f>(C6/(C6+E6))*D6</f>
        <v>49.943786982248518</v>
      </c>
      <c r="H6" s="136">
        <f>C6+G6</f>
        <v>380.94378698224853</v>
      </c>
      <c r="I6" s="157">
        <v>145990</v>
      </c>
      <c r="J6" s="134">
        <v>3.3</v>
      </c>
      <c r="K6" s="134">
        <v>2.907</v>
      </c>
      <c r="L6" s="134">
        <v>3.835</v>
      </c>
    </row>
    <row r="7" spans="2:12" x14ac:dyDescent="0.2">
      <c r="B7" s="6" t="s">
        <v>4</v>
      </c>
      <c r="C7" s="135">
        <v>95</v>
      </c>
      <c r="D7" s="135">
        <v>31</v>
      </c>
      <c r="E7" s="135">
        <v>106</v>
      </c>
      <c r="F7" s="135">
        <v>232</v>
      </c>
      <c r="G7" s="136">
        <f t="shared" ref="G7:G34" si="0">(C7/(C7+E7))*D7</f>
        <v>14.651741293532339</v>
      </c>
      <c r="H7" s="136">
        <f t="shared" ref="H7:H34" si="1">C7+G7</f>
        <v>109.65174129353234</v>
      </c>
      <c r="I7" s="157">
        <v>115525</v>
      </c>
      <c r="J7" s="134">
        <v>4.2</v>
      </c>
      <c r="K7" s="134">
        <v>3.242</v>
      </c>
      <c r="L7" s="134">
        <v>5.383</v>
      </c>
    </row>
    <row r="8" spans="2:12" x14ac:dyDescent="0.2">
      <c r="B8" s="6" t="s">
        <v>7</v>
      </c>
      <c r="C8" s="135">
        <v>71</v>
      </c>
      <c r="D8" s="135">
        <v>18</v>
      </c>
      <c r="E8" s="135">
        <v>92</v>
      </c>
      <c r="F8" s="135">
        <v>181</v>
      </c>
      <c r="G8" s="136">
        <f t="shared" si="0"/>
        <v>7.8404907975460123</v>
      </c>
      <c r="H8" s="136">
        <f t="shared" si="1"/>
        <v>78.840490797546011</v>
      </c>
      <c r="I8" s="157">
        <v>124565</v>
      </c>
      <c r="J8" s="134">
        <v>3.5</v>
      </c>
      <c r="K8" s="134">
        <v>2.6120000000000001</v>
      </c>
      <c r="L8" s="134">
        <v>4.5830000000000002</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60</v>
      </c>
      <c r="D11" s="135">
        <v>12</v>
      </c>
      <c r="E11" s="135">
        <v>85</v>
      </c>
      <c r="F11" s="135">
        <v>157</v>
      </c>
      <c r="G11" s="136">
        <f t="shared" si="0"/>
        <v>4.9655172413793105</v>
      </c>
      <c r="H11" s="136">
        <f t="shared" si="1"/>
        <v>64.965517241379317</v>
      </c>
      <c r="I11" s="157">
        <v>145990</v>
      </c>
      <c r="J11" s="134">
        <v>3.1</v>
      </c>
      <c r="K11" s="134">
        <v>2.282</v>
      </c>
      <c r="L11" s="134">
        <v>4.1159999999999997</v>
      </c>
    </row>
    <row r="12" spans="2:12" x14ac:dyDescent="0.2">
      <c r="B12" s="6" t="s">
        <v>8</v>
      </c>
      <c r="C12" s="135">
        <v>129</v>
      </c>
      <c r="D12" s="135">
        <v>37</v>
      </c>
      <c r="E12" s="135">
        <v>147</v>
      </c>
      <c r="F12" s="135">
        <v>313</v>
      </c>
      <c r="G12" s="136">
        <f t="shared" si="0"/>
        <v>17.293478260869566</v>
      </c>
      <c r="H12" s="136">
        <f t="shared" si="1"/>
        <v>146.29347826086956</v>
      </c>
      <c r="I12" s="157">
        <v>145990</v>
      </c>
      <c r="J12" s="134">
        <v>3.2</v>
      </c>
      <c r="K12" s="134">
        <v>2.548</v>
      </c>
      <c r="L12" s="134">
        <v>4.0259999999999998</v>
      </c>
    </row>
    <row r="13" spans="2:12" x14ac:dyDescent="0.2">
      <c r="B13" s="6" t="s">
        <v>6</v>
      </c>
      <c r="C13" s="135">
        <v>42</v>
      </c>
      <c r="D13" s="135">
        <v>19</v>
      </c>
      <c r="E13" s="135">
        <v>325</v>
      </c>
      <c r="F13" s="135">
        <v>386</v>
      </c>
      <c r="G13" s="136">
        <f t="shared" si="0"/>
        <v>2.1743869209809263</v>
      </c>
      <c r="H13" s="136">
        <f t="shared" si="1"/>
        <v>44.174386920980929</v>
      </c>
      <c r="I13" s="157">
        <v>141131</v>
      </c>
      <c r="J13" s="134">
        <v>2.5</v>
      </c>
      <c r="K13" s="134">
        <v>1.8029999999999999</v>
      </c>
      <c r="L13" s="134">
        <v>3.532</v>
      </c>
    </row>
    <row r="14" spans="2:12" ht="15" x14ac:dyDescent="0.2">
      <c r="B14" s="152" t="s">
        <v>196</v>
      </c>
      <c r="C14" s="135">
        <v>25</v>
      </c>
      <c r="D14" s="135">
        <v>7</v>
      </c>
      <c r="E14" s="135">
        <v>457</v>
      </c>
      <c r="F14" s="135">
        <v>489</v>
      </c>
      <c r="G14" s="136">
        <v>1</v>
      </c>
      <c r="H14" s="136">
        <f t="shared" si="1"/>
        <v>26</v>
      </c>
      <c r="I14" s="157">
        <v>123628</v>
      </c>
      <c r="J14" s="158" t="s">
        <v>259</v>
      </c>
      <c r="K14" s="158" t="s">
        <v>259</v>
      </c>
      <c r="L14" s="158" t="s">
        <v>259</v>
      </c>
    </row>
    <row r="15" spans="2:12" x14ac:dyDescent="0.2">
      <c r="B15" s="6" t="s">
        <v>9</v>
      </c>
      <c r="C15" s="135">
        <v>32</v>
      </c>
      <c r="D15" s="135">
        <v>8</v>
      </c>
      <c r="E15" s="135">
        <v>107</v>
      </c>
      <c r="F15" s="135">
        <v>147</v>
      </c>
      <c r="G15" s="136">
        <f t="shared" si="0"/>
        <v>1.8417266187050361</v>
      </c>
      <c r="H15" s="136">
        <f t="shared" si="1"/>
        <v>33.841726618705039</v>
      </c>
      <c r="I15" s="157">
        <v>145990</v>
      </c>
      <c r="J15" s="134">
        <v>4</v>
      </c>
      <c r="K15" s="134">
        <v>2.6280000000000001</v>
      </c>
      <c r="L15" s="134">
        <v>5.9740000000000002</v>
      </c>
    </row>
    <row r="16" spans="2:12" x14ac:dyDescent="0.2">
      <c r="B16" s="6" t="s">
        <v>10</v>
      </c>
      <c r="C16" s="135">
        <v>88</v>
      </c>
      <c r="D16" s="135">
        <v>21</v>
      </c>
      <c r="E16" s="135">
        <v>170</v>
      </c>
      <c r="F16" s="135">
        <v>279</v>
      </c>
      <c r="G16" s="136">
        <f t="shared" si="0"/>
        <v>7.1627906976744189</v>
      </c>
      <c r="H16" s="136">
        <f t="shared" si="1"/>
        <v>95.162790697674424</v>
      </c>
      <c r="I16" s="157">
        <v>81939</v>
      </c>
      <c r="J16" s="134">
        <v>2.4</v>
      </c>
      <c r="K16" s="134">
        <v>1.8169999999999999</v>
      </c>
      <c r="L16" s="134">
        <v>3.2519999999999998</v>
      </c>
    </row>
    <row r="17" spans="2:12" ht="15" x14ac:dyDescent="0.2">
      <c r="B17" s="152" t="s">
        <v>11</v>
      </c>
      <c r="C17" s="135">
        <v>24</v>
      </c>
      <c r="D17" s="135">
        <v>8</v>
      </c>
      <c r="E17" s="135">
        <v>50</v>
      </c>
      <c r="F17" s="135">
        <v>82</v>
      </c>
      <c r="G17" s="136">
        <f t="shared" si="0"/>
        <v>2.5945945945945947</v>
      </c>
      <c r="H17" s="136">
        <f t="shared" si="1"/>
        <v>26.594594594594597</v>
      </c>
      <c r="I17" s="157">
        <v>25120</v>
      </c>
      <c r="J17" s="158" t="s">
        <v>259</v>
      </c>
      <c r="K17" s="158" t="s">
        <v>259</v>
      </c>
      <c r="L17" s="158" t="s">
        <v>259</v>
      </c>
    </row>
    <row r="18" spans="2:12" x14ac:dyDescent="0.2">
      <c r="B18" s="6" t="s">
        <v>12</v>
      </c>
      <c r="C18" s="135">
        <v>61</v>
      </c>
      <c r="D18" s="135">
        <v>12</v>
      </c>
      <c r="E18" s="135">
        <v>75</v>
      </c>
      <c r="F18" s="135">
        <v>148</v>
      </c>
      <c r="G18" s="136">
        <f t="shared" si="0"/>
        <v>5.382352941176471</v>
      </c>
      <c r="H18" s="136">
        <f t="shared" si="1"/>
        <v>66.382352941176464</v>
      </c>
      <c r="I18" s="157">
        <v>49037</v>
      </c>
      <c r="J18" s="134">
        <v>3.4</v>
      </c>
      <c r="K18" s="134">
        <v>2.6080000000000001</v>
      </c>
      <c r="L18" s="134">
        <v>4.5209999999999999</v>
      </c>
    </row>
    <row r="19" spans="2:12" ht="15" x14ac:dyDescent="0.2">
      <c r="B19" s="152" t="s">
        <v>37</v>
      </c>
      <c r="C19" s="135">
        <v>5</v>
      </c>
      <c r="D19" s="135">
        <v>3</v>
      </c>
      <c r="E19" s="135">
        <v>59</v>
      </c>
      <c r="F19" s="135">
        <v>67</v>
      </c>
      <c r="G19" s="136">
        <v>1</v>
      </c>
      <c r="H19" s="136">
        <f t="shared" si="1"/>
        <v>6</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2</v>
      </c>
      <c r="D22" s="135">
        <v>21</v>
      </c>
      <c r="E22" s="135">
        <v>16</v>
      </c>
      <c r="F22" s="135">
        <v>39</v>
      </c>
      <c r="G22" s="136">
        <f t="shared" si="0"/>
        <v>2.333333333333333</v>
      </c>
      <c r="H22" s="136">
        <f t="shared" si="1"/>
        <v>4.333333333333333</v>
      </c>
      <c r="I22" s="157">
        <v>31561</v>
      </c>
      <c r="J22" s="158" t="s">
        <v>259</v>
      </c>
      <c r="K22" s="158" t="s">
        <v>259</v>
      </c>
      <c r="L22" s="158" t="s">
        <v>259</v>
      </c>
    </row>
    <row r="23" spans="2:12" x14ac:dyDescent="0.2">
      <c r="B23" s="154" t="s">
        <v>14</v>
      </c>
      <c r="C23" s="135">
        <v>9</v>
      </c>
      <c r="D23" s="135">
        <v>368</v>
      </c>
      <c r="E23" s="135">
        <v>128</v>
      </c>
      <c r="F23" s="135">
        <v>505</v>
      </c>
      <c r="G23" s="136">
        <f t="shared" si="0"/>
        <v>24.175182481751825</v>
      </c>
      <c r="H23" s="136">
        <f t="shared" si="1"/>
        <v>33.175182481751825</v>
      </c>
      <c r="I23" s="157">
        <v>31561</v>
      </c>
      <c r="J23" s="155">
        <v>9.4</v>
      </c>
      <c r="K23" s="155">
        <v>5.7859999999999996</v>
      </c>
      <c r="L23" s="155">
        <v>15.242000000000001</v>
      </c>
    </row>
    <row r="24" spans="2:12" x14ac:dyDescent="0.2">
      <c r="B24" s="6" t="s">
        <v>16</v>
      </c>
      <c r="C24" s="135">
        <v>28</v>
      </c>
      <c r="D24" s="135">
        <v>9</v>
      </c>
      <c r="E24" s="135">
        <v>95</v>
      </c>
      <c r="F24" s="135">
        <v>132</v>
      </c>
      <c r="G24" s="136">
        <f t="shared" si="0"/>
        <v>2.0487804878048781</v>
      </c>
      <c r="H24" s="136">
        <f t="shared" si="1"/>
        <v>30.048780487804876</v>
      </c>
      <c r="I24" s="157">
        <v>86789</v>
      </c>
      <c r="J24" s="134">
        <v>2.9</v>
      </c>
      <c r="K24" s="134">
        <v>1.764</v>
      </c>
      <c r="L24" s="134">
        <v>4.6849999999999996</v>
      </c>
    </row>
    <row r="25" spans="2:12" ht="15" x14ac:dyDescent="0.2">
      <c r="B25" s="152" t="s">
        <v>3</v>
      </c>
      <c r="C25" s="135">
        <v>0</v>
      </c>
      <c r="D25" s="135">
        <v>0</v>
      </c>
      <c r="E25" s="135">
        <v>0</v>
      </c>
      <c r="F25" s="135">
        <v>0</v>
      </c>
      <c r="G25" s="136">
        <v>0</v>
      </c>
      <c r="H25" s="136">
        <f t="shared" si="1"/>
        <v>0</v>
      </c>
      <c r="I25" s="157">
        <v>42147</v>
      </c>
      <c r="J25" s="158" t="s">
        <v>259</v>
      </c>
      <c r="K25" s="158" t="s">
        <v>259</v>
      </c>
      <c r="L25" s="158" t="s">
        <v>259</v>
      </c>
    </row>
    <row r="26" spans="2:12" ht="15" x14ac:dyDescent="0.2">
      <c r="B26" s="152" t="s">
        <v>17</v>
      </c>
      <c r="C26" s="135">
        <v>8</v>
      </c>
      <c r="D26" s="135">
        <v>3</v>
      </c>
      <c r="E26" s="135">
        <v>63</v>
      </c>
      <c r="F26" s="135">
        <v>74</v>
      </c>
      <c r="G26" s="136">
        <v>1</v>
      </c>
      <c r="H26" s="136">
        <f t="shared" si="1"/>
        <v>9</v>
      </c>
      <c r="I26" s="157">
        <v>33168</v>
      </c>
      <c r="J26" s="158" t="s">
        <v>259</v>
      </c>
      <c r="K26" s="158" t="s">
        <v>259</v>
      </c>
      <c r="L26" s="158" t="s">
        <v>259</v>
      </c>
    </row>
    <row r="27" spans="2:12" ht="15" x14ac:dyDescent="0.2">
      <c r="B27" s="152" t="s">
        <v>18</v>
      </c>
      <c r="C27" s="135">
        <v>7</v>
      </c>
      <c r="D27" s="135">
        <v>3</v>
      </c>
      <c r="E27" s="135">
        <v>87</v>
      </c>
      <c r="F27" s="135">
        <v>97</v>
      </c>
      <c r="G27" s="136">
        <v>1</v>
      </c>
      <c r="H27" s="136">
        <f t="shared" si="1"/>
        <v>8</v>
      </c>
      <c r="I27" s="157">
        <v>30088</v>
      </c>
      <c r="J27" s="158" t="s">
        <v>259</v>
      </c>
      <c r="K27" s="158" t="s">
        <v>259</v>
      </c>
      <c r="L27" s="158" t="s">
        <v>259</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116</v>
      </c>
      <c r="D30" s="135">
        <v>33</v>
      </c>
      <c r="E30" s="135">
        <v>115</v>
      </c>
      <c r="F30" s="135">
        <v>264</v>
      </c>
      <c r="G30" s="136">
        <f t="shared" si="0"/>
        <v>16.571428571428569</v>
      </c>
      <c r="H30" s="136">
        <f t="shared" si="1"/>
        <v>132.57142857142856</v>
      </c>
      <c r="I30" s="157">
        <v>43994</v>
      </c>
      <c r="J30" s="134">
        <v>2.2999999999999998</v>
      </c>
      <c r="K30" s="134">
        <v>1.871</v>
      </c>
      <c r="L30" s="134">
        <v>2.8170000000000002</v>
      </c>
    </row>
    <row r="31" spans="2:12" x14ac:dyDescent="0.2">
      <c r="B31" s="6" t="s">
        <v>20</v>
      </c>
      <c r="C31" s="135">
        <v>174</v>
      </c>
      <c r="D31" s="135">
        <v>34</v>
      </c>
      <c r="E31" s="135">
        <v>207</v>
      </c>
      <c r="F31" s="135">
        <v>415</v>
      </c>
      <c r="G31" s="136">
        <f t="shared" si="0"/>
        <v>15.527559055118111</v>
      </c>
      <c r="H31" s="136">
        <f t="shared" si="1"/>
        <v>189.5275590551181</v>
      </c>
      <c r="I31" s="157">
        <v>116210</v>
      </c>
      <c r="J31" s="134">
        <v>3.1</v>
      </c>
      <c r="K31" s="134">
        <v>2.577</v>
      </c>
      <c r="L31" s="134">
        <v>3.7250000000000001</v>
      </c>
    </row>
    <row r="32" spans="2:12" x14ac:dyDescent="0.2">
      <c r="B32" s="6" t="s">
        <v>21</v>
      </c>
      <c r="C32" s="135">
        <v>101</v>
      </c>
      <c r="D32" s="135">
        <v>20</v>
      </c>
      <c r="E32" s="135">
        <v>112</v>
      </c>
      <c r="F32" s="135">
        <v>233</v>
      </c>
      <c r="G32" s="136">
        <f t="shared" si="0"/>
        <v>9.4835680751173719</v>
      </c>
      <c r="H32" s="136">
        <f t="shared" si="1"/>
        <v>110.48356807511738</v>
      </c>
      <c r="I32" s="157">
        <v>116210</v>
      </c>
      <c r="J32" s="134">
        <v>4</v>
      </c>
      <c r="K32" s="134">
        <v>3.1219999999999999</v>
      </c>
      <c r="L32" s="134">
        <v>5.2240000000000002</v>
      </c>
    </row>
    <row r="33" spans="2:12" x14ac:dyDescent="0.2">
      <c r="B33" s="6" t="s">
        <v>22</v>
      </c>
      <c r="C33" s="135">
        <v>99</v>
      </c>
      <c r="D33" s="135">
        <v>25</v>
      </c>
      <c r="E33" s="135">
        <v>125</v>
      </c>
      <c r="F33" s="135">
        <v>249</v>
      </c>
      <c r="G33" s="136">
        <f t="shared" si="0"/>
        <v>11.049107142857142</v>
      </c>
      <c r="H33" s="136">
        <f t="shared" si="1"/>
        <v>110.04910714285714</v>
      </c>
      <c r="I33" s="157">
        <v>90822</v>
      </c>
      <c r="J33" s="134">
        <v>3.5</v>
      </c>
      <c r="K33" s="134">
        <v>2.7210000000000001</v>
      </c>
      <c r="L33" s="134">
        <v>4.6289999999999996</v>
      </c>
    </row>
    <row r="34" spans="2:12" x14ac:dyDescent="0.2">
      <c r="B34" s="6" t="s">
        <v>23</v>
      </c>
      <c r="C34" s="135">
        <v>63</v>
      </c>
      <c r="D34" s="135">
        <v>21</v>
      </c>
      <c r="E34" s="135">
        <v>67</v>
      </c>
      <c r="F34" s="135">
        <v>151</v>
      </c>
      <c r="G34" s="136">
        <f t="shared" si="0"/>
        <v>10.176923076923076</v>
      </c>
      <c r="H34" s="136">
        <f t="shared" si="1"/>
        <v>73.176923076923075</v>
      </c>
      <c r="I34" s="157">
        <v>90822</v>
      </c>
      <c r="J34" s="134">
        <v>4.5999999999999996</v>
      </c>
      <c r="K34" s="134">
        <v>3.3809999999999998</v>
      </c>
      <c r="L34" s="134">
        <v>6.3410000000000002</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topLeftCell="A2"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239</v>
      </c>
      <c r="C2" s="78"/>
      <c r="D2" s="78"/>
      <c r="E2" s="78"/>
      <c r="F2" s="78"/>
      <c r="G2" s="78"/>
      <c r="H2" s="78"/>
      <c r="I2" s="78"/>
    </row>
    <row r="3" spans="2:12" ht="26.25" customHeight="1" x14ac:dyDescent="0.2">
      <c r="B3" s="147" t="s">
        <v>26</v>
      </c>
      <c r="C3" s="148" t="s">
        <v>240</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524</v>
      </c>
      <c r="D6" s="135">
        <v>109</v>
      </c>
      <c r="E6" s="135">
        <v>264</v>
      </c>
      <c r="F6" s="135">
        <v>897</v>
      </c>
      <c r="G6" s="136">
        <f>(C6/(C6+E6))*D6</f>
        <v>72.482233502538065</v>
      </c>
      <c r="H6" s="136">
        <f>C6+G6</f>
        <v>596.48223350253807</v>
      </c>
      <c r="I6" s="157">
        <v>145990</v>
      </c>
      <c r="J6" s="134">
        <v>3.2</v>
      </c>
      <c r="K6" s="134">
        <v>2.867</v>
      </c>
      <c r="L6" s="134">
        <v>3.5209999999999999</v>
      </c>
    </row>
    <row r="7" spans="2:12" x14ac:dyDescent="0.2">
      <c r="B7" s="6" t="s">
        <v>4</v>
      </c>
      <c r="C7" s="135">
        <v>184</v>
      </c>
      <c r="D7" s="135">
        <v>36</v>
      </c>
      <c r="E7" s="135">
        <v>62</v>
      </c>
      <c r="F7" s="135">
        <v>282</v>
      </c>
      <c r="G7" s="136">
        <f t="shared" ref="G7:G34" si="0">(C7/(C7+E7))*D7</f>
        <v>26.926829268292682</v>
      </c>
      <c r="H7" s="136">
        <f t="shared" ref="H7:H34" si="1">C7+G7</f>
        <v>210.92682926829269</v>
      </c>
      <c r="I7" s="157">
        <v>115525</v>
      </c>
      <c r="J7" s="134">
        <v>4.7</v>
      </c>
      <c r="K7" s="134">
        <v>4.008</v>
      </c>
      <c r="L7" s="134">
        <v>5.5830000000000002</v>
      </c>
    </row>
    <row r="8" spans="2:12" x14ac:dyDescent="0.2">
      <c r="B8" s="6" t="s">
        <v>7</v>
      </c>
      <c r="C8" s="135">
        <v>105</v>
      </c>
      <c r="D8" s="135">
        <v>18</v>
      </c>
      <c r="E8" s="135">
        <v>69</v>
      </c>
      <c r="F8" s="135">
        <v>192</v>
      </c>
      <c r="G8" s="136">
        <f t="shared" si="0"/>
        <v>10.862068965517242</v>
      </c>
      <c r="H8" s="136">
        <f t="shared" si="1"/>
        <v>115.86206896551724</v>
      </c>
      <c r="I8" s="157">
        <v>124565</v>
      </c>
      <c r="J8" s="134">
        <v>3.6</v>
      </c>
      <c r="K8" s="134">
        <v>2.855</v>
      </c>
      <c r="L8" s="134">
        <v>4.46</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94</v>
      </c>
      <c r="D11" s="135">
        <v>39</v>
      </c>
      <c r="E11" s="135">
        <v>75</v>
      </c>
      <c r="F11" s="135">
        <v>208</v>
      </c>
      <c r="G11" s="136">
        <f t="shared" si="0"/>
        <v>21.69230769230769</v>
      </c>
      <c r="H11" s="136">
        <f t="shared" si="1"/>
        <v>115.69230769230769</v>
      </c>
      <c r="I11" s="157">
        <v>145990</v>
      </c>
      <c r="J11" s="134">
        <v>2.9</v>
      </c>
      <c r="K11" s="134">
        <v>2.3410000000000002</v>
      </c>
      <c r="L11" s="134">
        <v>3.6509999999999998</v>
      </c>
    </row>
    <row r="12" spans="2:12" x14ac:dyDescent="0.2">
      <c r="B12" s="6" t="s">
        <v>8</v>
      </c>
      <c r="C12" s="135">
        <v>213</v>
      </c>
      <c r="D12" s="135">
        <v>55</v>
      </c>
      <c r="E12" s="135">
        <v>92</v>
      </c>
      <c r="F12" s="135">
        <v>360</v>
      </c>
      <c r="G12" s="136">
        <f t="shared" si="0"/>
        <v>38.409836065573771</v>
      </c>
      <c r="H12" s="136">
        <f t="shared" si="1"/>
        <v>251.40983606557376</v>
      </c>
      <c r="I12" s="157">
        <v>145990</v>
      </c>
      <c r="J12" s="134">
        <v>4.3</v>
      </c>
      <c r="K12" s="134">
        <v>3.637</v>
      </c>
      <c r="L12" s="134">
        <v>5.0209999999999999</v>
      </c>
    </row>
    <row r="13" spans="2:12" x14ac:dyDescent="0.2">
      <c r="B13" s="6" t="s">
        <v>6</v>
      </c>
      <c r="C13" s="135">
        <v>111</v>
      </c>
      <c r="D13" s="135">
        <v>47</v>
      </c>
      <c r="E13" s="135">
        <v>295</v>
      </c>
      <c r="F13" s="135">
        <v>453</v>
      </c>
      <c r="G13" s="136">
        <f t="shared" si="0"/>
        <v>12.849753694581281</v>
      </c>
      <c r="H13" s="136">
        <f t="shared" si="1"/>
        <v>123.84975369458128</v>
      </c>
      <c r="I13" s="157">
        <v>141131</v>
      </c>
      <c r="J13" s="134">
        <v>2.8</v>
      </c>
      <c r="K13" s="134">
        <v>2.2050000000000001</v>
      </c>
      <c r="L13" s="134">
        <v>3.4449999999999998</v>
      </c>
    </row>
    <row r="14" spans="2:12" x14ac:dyDescent="0.2">
      <c r="B14" s="6" t="s">
        <v>196</v>
      </c>
      <c r="C14" s="135">
        <v>49</v>
      </c>
      <c r="D14" s="135">
        <v>27</v>
      </c>
      <c r="E14" s="135">
        <v>454</v>
      </c>
      <c r="F14" s="135">
        <v>530</v>
      </c>
      <c r="G14" s="136">
        <f t="shared" si="0"/>
        <v>2.6302186878727634</v>
      </c>
      <c r="H14" s="136">
        <f t="shared" si="1"/>
        <v>51.630218687872762</v>
      </c>
      <c r="I14" s="157">
        <v>123628</v>
      </c>
      <c r="J14" s="134">
        <v>1.9</v>
      </c>
      <c r="K14" s="134">
        <v>1.3560000000000001</v>
      </c>
      <c r="L14" s="134">
        <v>2.7690000000000001</v>
      </c>
    </row>
    <row r="15" spans="2:12" x14ac:dyDescent="0.2">
      <c r="B15" s="6" t="s">
        <v>9</v>
      </c>
      <c r="C15" s="135">
        <v>61</v>
      </c>
      <c r="D15" s="135">
        <v>25</v>
      </c>
      <c r="E15" s="135">
        <v>98</v>
      </c>
      <c r="F15" s="135">
        <v>184</v>
      </c>
      <c r="G15" s="136">
        <f t="shared" si="0"/>
        <v>9.5911949685534594</v>
      </c>
      <c r="H15" s="136">
        <f t="shared" si="1"/>
        <v>70.591194968553452</v>
      </c>
      <c r="I15" s="157">
        <v>145990</v>
      </c>
      <c r="J15" s="134">
        <v>2.9</v>
      </c>
      <c r="K15" s="134">
        <v>2.1669999999999998</v>
      </c>
      <c r="L15" s="134">
        <v>3.8980000000000001</v>
      </c>
    </row>
    <row r="16" spans="2:12" x14ac:dyDescent="0.2">
      <c r="B16" s="6" t="s">
        <v>10</v>
      </c>
      <c r="C16" s="135">
        <v>151</v>
      </c>
      <c r="D16" s="135">
        <v>23</v>
      </c>
      <c r="E16" s="135">
        <v>106</v>
      </c>
      <c r="F16" s="135">
        <v>280</v>
      </c>
      <c r="G16" s="136">
        <f t="shared" si="0"/>
        <v>13.513618677042802</v>
      </c>
      <c r="H16" s="136">
        <f t="shared" si="1"/>
        <v>164.51361867704281</v>
      </c>
      <c r="I16" s="157">
        <v>81939</v>
      </c>
      <c r="J16" s="134">
        <v>3.3</v>
      </c>
      <c r="K16" s="134">
        <v>2.6549999999999998</v>
      </c>
      <c r="L16" s="134">
        <v>4.0209999999999999</v>
      </c>
    </row>
    <row r="17" spans="2:12" x14ac:dyDescent="0.2">
      <c r="B17" s="154" t="s">
        <v>11</v>
      </c>
      <c r="C17" s="135">
        <v>66</v>
      </c>
      <c r="D17" s="135">
        <v>12</v>
      </c>
      <c r="E17" s="135">
        <v>48</v>
      </c>
      <c r="F17" s="135">
        <v>126</v>
      </c>
      <c r="G17" s="136">
        <f t="shared" si="0"/>
        <v>6.9473684210526319</v>
      </c>
      <c r="H17" s="136">
        <f t="shared" si="1"/>
        <v>72.94736842105263</v>
      </c>
      <c r="I17" s="157">
        <v>25120</v>
      </c>
      <c r="J17" s="155">
        <v>6.4</v>
      </c>
      <c r="K17" s="155">
        <v>4.617</v>
      </c>
      <c r="L17" s="155">
        <v>8.9939999999999998</v>
      </c>
    </row>
    <row r="18" spans="2:12" x14ac:dyDescent="0.2">
      <c r="B18" s="6" t="s">
        <v>12</v>
      </c>
      <c r="C18" s="135">
        <v>198</v>
      </c>
      <c r="D18" s="135">
        <v>20</v>
      </c>
      <c r="E18" s="135">
        <v>79</v>
      </c>
      <c r="F18" s="135">
        <v>297</v>
      </c>
      <c r="G18" s="136">
        <f t="shared" si="0"/>
        <v>14.296028880866427</v>
      </c>
      <c r="H18" s="136">
        <f t="shared" si="1"/>
        <v>212.29602888086643</v>
      </c>
      <c r="I18" s="157">
        <v>49037</v>
      </c>
      <c r="J18" s="134">
        <v>3.5</v>
      </c>
      <c r="K18" s="134">
        <v>2.847</v>
      </c>
      <c r="L18" s="134">
        <v>4.2149999999999999</v>
      </c>
    </row>
    <row r="19" spans="2:12" ht="15" x14ac:dyDescent="0.2">
      <c r="B19" s="152" t="s">
        <v>37</v>
      </c>
      <c r="C19" s="135">
        <v>18</v>
      </c>
      <c r="D19" s="135">
        <v>13</v>
      </c>
      <c r="E19" s="135">
        <v>128</v>
      </c>
      <c r="F19" s="135">
        <v>159</v>
      </c>
      <c r="G19" s="136">
        <f t="shared" si="0"/>
        <v>1.6027397260273972</v>
      </c>
      <c r="H19" s="136">
        <f t="shared" si="1"/>
        <v>19.602739726027398</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6</v>
      </c>
      <c r="D22" s="135">
        <v>0</v>
      </c>
      <c r="E22" s="135">
        <v>1</v>
      </c>
      <c r="F22" s="135">
        <v>7</v>
      </c>
      <c r="G22" s="136">
        <f t="shared" si="0"/>
        <v>0</v>
      </c>
      <c r="H22" s="136">
        <f t="shared" si="1"/>
        <v>6</v>
      </c>
      <c r="I22" s="157">
        <v>31561</v>
      </c>
      <c r="J22" s="158" t="s">
        <v>259</v>
      </c>
      <c r="K22" s="158" t="s">
        <v>259</v>
      </c>
      <c r="L22" s="158" t="s">
        <v>259</v>
      </c>
    </row>
    <row r="23" spans="2:12" ht="15" x14ac:dyDescent="0.2">
      <c r="B23" s="152" t="s">
        <v>14</v>
      </c>
      <c r="C23" s="135">
        <v>27</v>
      </c>
      <c r="D23" s="135">
        <v>2</v>
      </c>
      <c r="E23" s="135">
        <v>9</v>
      </c>
      <c r="F23" s="135">
        <v>38</v>
      </c>
      <c r="G23" s="136">
        <f t="shared" si="0"/>
        <v>1.5</v>
      </c>
      <c r="H23" s="136">
        <f t="shared" si="1"/>
        <v>28.5</v>
      </c>
      <c r="I23" s="157">
        <v>31561</v>
      </c>
      <c r="J23" s="158" t="s">
        <v>259</v>
      </c>
      <c r="K23" s="158" t="s">
        <v>259</v>
      </c>
      <c r="L23" s="158" t="s">
        <v>259</v>
      </c>
    </row>
    <row r="24" spans="2:12" x14ac:dyDescent="0.2">
      <c r="B24" s="6" t="s">
        <v>15</v>
      </c>
      <c r="C24" s="135">
        <v>95</v>
      </c>
      <c r="D24" s="135">
        <v>9</v>
      </c>
      <c r="E24" s="135">
        <v>28</v>
      </c>
      <c r="F24" s="135">
        <v>132</v>
      </c>
      <c r="G24" s="136">
        <f t="shared" si="0"/>
        <v>6.9512195121951219</v>
      </c>
      <c r="H24" s="136">
        <f t="shared" si="1"/>
        <v>101.95121951219512</v>
      </c>
      <c r="I24" s="157">
        <v>31561</v>
      </c>
      <c r="J24" s="134">
        <v>2.9</v>
      </c>
      <c r="K24" s="134">
        <v>2.2389999999999999</v>
      </c>
      <c r="L24" s="134">
        <v>3.7389999999999999</v>
      </c>
    </row>
    <row r="25" spans="2:12" ht="15" x14ac:dyDescent="0.2">
      <c r="B25" s="152" t="s">
        <v>3</v>
      </c>
      <c r="C25" s="135">
        <v>25</v>
      </c>
      <c r="D25" s="135">
        <v>16</v>
      </c>
      <c r="E25" s="135">
        <v>126</v>
      </c>
      <c r="F25" s="135">
        <v>167</v>
      </c>
      <c r="G25" s="136">
        <f t="shared" si="0"/>
        <v>2.6490066225165565</v>
      </c>
      <c r="H25" s="136">
        <f t="shared" si="1"/>
        <v>27.649006622516556</v>
      </c>
      <c r="I25" s="157">
        <v>42147</v>
      </c>
      <c r="J25" s="158" t="s">
        <v>259</v>
      </c>
      <c r="K25" s="158" t="s">
        <v>259</v>
      </c>
      <c r="L25" s="158" t="s">
        <v>259</v>
      </c>
    </row>
    <row r="26" spans="2:12" x14ac:dyDescent="0.2">
      <c r="B26" s="6" t="s">
        <v>17</v>
      </c>
      <c r="C26" s="135">
        <v>68</v>
      </c>
      <c r="D26" s="135">
        <v>22</v>
      </c>
      <c r="E26" s="135">
        <v>112</v>
      </c>
      <c r="F26" s="135">
        <v>202</v>
      </c>
      <c r="G26" s="136">
        <f t="shared" si="0"/>
        <v>8.31111111111111</v>
      </c>
      <c r="H26" s="136">
        <f t="shared" si="1"/>
        <v>76.311111111111103</v>
      </c>
      <c r="I26" s="157">
        <v>33168</v>
      </c>
      <c r="J26" s="134">
        <v>3.6</v>
      </c>
      <c r="K26" s="134">
        <v>2.6669999999999998</v>
      </c>
      <c r="L26" s="134">
        <v>4.7699999999999996</v>
      </c>
    </row>
    <row r="27" spans="2:12" x14ac:dyDescent="0.2">
      <c r="B27" s="6" t="s">
        <v>18</v>
      </c>
      <c r="C27" s="135">
        <v>54</v>
      </c>
      <c r="D27" s="135">
        <v>22</v>
      </c>
      <c r="E27" s="135">
        <v>132</v>
      </c>
      <c r="F27" s="135">
        <v>208</v>
      </c>
      <c r="G27" s="136">
        <f t="shared" si="0"/>
        <v>6.3870967741935489</v>
      </c>
      <c r="H27" s="136">
        <f t="shared" si="1"/>
        <v>60.387096774193552</v>
      </c>
      <c r="I27" s="157">
        <v>30088</v>
      </c>
      <c r="J27" s="134">
        <v>3.1</v>
      </c>
      <c r="K27" s="134">
        <v>2.1829999999999998</v>
      </c>
      <c r="L27" s="134">
        <v>4.2690000000000001</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409</v>
      </c>
      <c r="D30" s="135">
        <v>23</v>
      </c>
      <c r="E30" s="135">
        <v>108</v>
      </c>
      <c r="F30" s="135">
        <v>540</v>
      </c>
      <c r="G30" s="136">
        <f t="shared" si="0"/>
        <v>18.195357833655706</v>
      </c>
      <c r="H30" s="136">
        <f t="shared" si="1"/>
        <v>427.19535783365569</v>
      </c>
      <c r="I30" s="157">
        <v>43994</v>
      </c>
      <c r="J30" s="134">
        <v>2</v>
      </c>
      <c r="K30" s="134">
        <v>1.7589999999999999</v>
      </c>
      <c r="L30" s="134">
        <v>2.3570000000000002</v>
      </c>
    </row>
    <row r="31" spans="2:12" x14ac:dyDescent="0.2">
      <c r="B31" s="6" t="s">
        <v>20</v>
      </c>
      <c r="C31" s="135">
        <v>432</v>
      </c>
      <c r="D31" s="135">
        <v>42</v>
      </c>
      <c r="E31" s="135">
        <v>107</v>
      </c>
      <c r="F31" s="135">
        <v>581</v>
      </c>
      <c r="G31" s="136">
        <f t="shared" si="0"/>
        <v>33.662337662337663</v>
      </c>
      <c r="H31" s="136">
        <f t="shared" si="1"/>
        <v>465.66233766233768</v>
      </c>
      <c r="I31" s="157">
        <v>116210</v>
      </c>
      <c r="J31" s="134">
        <v>3.1</v>
      </c>
      <c r="K31" s="134">
        <v>2.6640000000000001</v>
      </c>
      <c r="L31" s="134">
        <v>3.5259999999999998</v>
      </c>
    </row>
    <row r="32" spans="2:12" x14ac:dyDescent="0.2">
      <c r="B32" s="6" t="s">
        <v>21</v>
      </c>
      <c r="C32" s="135">
        <v>228</v>
      </c>
      <c r="D32" s="135">
        <v>13</v>
      </c>
      <c r="E32" s="135">
        <v>36</v>
      </c>
      <c r="F32" s="135">
        <v>277</v>
      </c>
      <c r="G32" s="136">
        <f t="shared" si="0"/>
        <v>11.227272727272727</v>
      </c>
      <c r="H32" s="136">
        <f t="shared" si="1"/>
        <v>239.22727272727272</v>
      </c>
      <c r="I32" s="157">
        <v>116210</v>
      </c>
      <c r="J32" s="134">
        <v>4.2</v>
      </c>
      <c r="K32" s="134">
        <v>3.5009999999999999</v>
      </c>
      <c r="L32" s="134">
        <v>4.9969999999999999</v>
      </c>
    </row>
    <row r="33" spans="2:12" x14ac:dyDescent="0.2">
      <c r="B33" s="6" t="s">
        <v>22</v>
      </c>
      <c r="C33" s="135">
        <v>177</v>
      </c>
      <c r="D33" s="135">
        <v>18</v>
      </c>
      <c r="E33" s="135">
        <v>48</v>
      </c>
      <c r="F33" s="135">
        <v>243</v>
      </c>
      <c r="G33" s="136">
        <f t="shared" si="0"/>
        <v>14.16</v>
      </c>
      <c r="H33" s="136">
        <f t="shared" si="1"/>
        <v>191.16</v>
      </c>
      <c r="I33" s="157">
        <v>90822</v>
      </c>
      <c r="J33" s="134">
        <v>2.6</v>
      </c>
      <c r="K33" s="134">
        <v>2.0870000000000002</v>
      </c>
      <c r="L33" s="134">
        <v>3.1259999999999999</v>
      </c>
    </row>
    <row r="34" spans="2:12" x14ac:dyDescent="0.2">
      <c r="B34" s="6" t="s">
        <v>23</v>
      </c>
      <c r="C34" s="135">
        <v>103</v>
      </c>
      <c r="D34" s="135">
        <v>7</v>
      </c>
      <c r="E34" s="135">
        <v>11</v>
      </c>
      <c r="F34" s="135">
        <v>121</v>
      </c>
      <c r="G34" s="136">
        <f t="shared" si="0"/>
        <v>6.3245614035087723</v>
      </c>
      <c r="H34" s="136">
        <f t="shared" si="1"/>
        <v>109.32456140350877</v>
      </c>
      <c r="I34" s="157">
        <v>90822</v>
      </c>
      <c r="J34" s="134">
        <v>3.4</v>
      </c>
      <c r="K34" s="134">
        <v>2.6890000000000001</v>
      </c>
      <c r="L34" s="134">
        <v>4.4219999999999997</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241</v>
      </c>
      <c r="C2" s="78"/>
      <c r="D2" s="78"/>
      <c r="E2" s="78"/>
      <c r="F2" s="78"/>
      <c r="G2" s="78"/>
      <c r="H2" s="78"/>
      <c r="I2" s="78"/>
    </row>
    <row r="3" spans="2:12" ht="26.25" customHeight="1" x14ac:dyDescent="0.2">
      <c r="B3" s="147" t="s">
        <v>26</v>
      </c>
      <c r="C3" s="148" t="s">
        <v>242</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436</v>
      </c>
      <c r="D6" s="135">
        <v>29</v>
      </c>
      <c r="E6" s="135">
        <v>24</v>
      </c>
      <c r="F6" s="135">
        <v>489</v>
      </c>
      <c r="G6" s="136">
        <f>(C6/(C6+E6))*D6</f>
        <v>27.486956521739131</v>
      </c>
      <c r="H6" s="136">
        <f>C6+G6</f>
        <v>463.4869565217391</v>
      </c>
      <c r="I6" s="157">
        <v>145990</v>
      </c>
      <c r="J6" s="134">
        <v>4.4000000000000004</v>
      </c>
      <c r="K6" s="134">
        <v>3.859</v>
      </c>
      <c r="L6" s="134">
        <v>4.944</v>
      </c>
    </row>
    <row r="7" spans="2:12" x14ac:dyDescent="0.2">
      <c r="B7" s="154" t="s">
        <v>4</v>
      </c>
      <c r="C7" s="135">
        <v>159</v>
      </c>
      <c r="D7" s="135">
        <v>6</v>
      </c>
      <c r="E7" s="135">
        <v>9</v>
      </c>
      <c r="F7" s="135">
        <v>174</v>
      </c>
      <c r="G7" s="136">
        <f t="shared" ref="G7:G34" si="0">(C7/(C7+E7))*D7</f>
        <v>5.6785714285714288</v>
      </c>
      <c r="H7" s="136">
        <f t="shared" ref="H7:H34" si="1">C7+G7</f>
        <v>164.67857142857142</v>
      </c>
      <c r="I7" s="157">
        <v>115525</v>
      </c>
      <c r="J7" s="155">
        <v>6</v>
      </c>
      <c r="K7" s="155">
        <v>4.9800000000000004</v>
      </c>
      <c r="L7" s="155">
        <v>7.1520000000000001</v>
      </c>
    </row>
    <row r="8" spans="2:12" x14ac:dyDescent="0.2">
      <c r="B8" s="154" t="s">
        <v>7</v>
      </c>
      <c r="C8" s="135">
        <v>82</v>
      </c>
      <c r="D8" s="135">
        <v>6</v>
      </c>
      <c r="E8" s="135">
        <v>8</v>
      </c>
      <c r="F8" s="135">
        <v>96</v>
      </c>
      <c r="G8" s="136">
        <f t="shared" si="0"/>
        <v>5.4666666666666668</v>
      </c>
      <c r="H8" s="136">
        <f t="shared" si="1"/>
        <v>87.466666666666669</v>
      </c>
      <c r="I8" s="157">
        <v>124565</v>
      </c>
      <c r="J8" s="155">
        <v>5.4</v>
      </c>
      <c r="K8" s="155">
        <v>4.2629999999999999</v>
      </c>
      <c r="L8" s="155">
        <v>6.7969999999999997</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94</v>
      </c>
      <c r="D11" s="135">
        <v>5</v>
      </c>
      <c r="E11" s="135">
        <v>5</v>
      </c>
      <c r="F11" s="135">
        <v>104</v>
      </c>
      <c r="G11" s="136">
        <f t="shared" si="0"/>
        <v>4.7474747474747474</v>
      </c>
      <c r="H11" s="136">
        <f t="shared" si="1"/>
        <v>98.74747474747474</v>
      </c>
      <c r="I11" s="157">
        <v>145990</v>
      </c>
      <c r="J11" s="134">
        <v>4.5999999999999996</v>
      </c>
      <c r="K11" s="134">
        <v>3.609</v>
      </c>
      <c r="L11" s="134">
        <v>5.7469999999999999</v>
      </c>
    </row>
    <row r="12" spans="2:12" x14ac:dyDescent="0.2">
      <c r="B12" s="6" t="s">
        <v>8</v>
      </c>
      <c r="C12" s="135">
        <v>154</v>
      </c>
      <c r="D12" s="135">
        <v>7</v>
      </c>
      <c r="E12" s="135">
        <v>7</v>
      </c>
      <c r="F12" s="135">
        <v>168</v>
      </c>
      <c r="G12" s="136">
        <f t="shared" si="0"/>
        <v>6.6956521739130439</v>
      </c>
      <c r="H12" s="136">
        <f t="shared" si="1"/>
        <v>160.69565217391303</v>
      </c>
      <c r="I12" s="157">
        <v>145990</v>
      </c>
      <c r="J12" s="134">
        <v>3.9</v>
      </c>
      <c r="K12" s="134">
        <v>3.226</v>
      </c>
      <c r="L12" s="134">
        <v>4.6180000000000003</v>
      </c>
    </row>
    <row r="13" spans="2:12" x14ac:dyDescent="0.2">
      <c r="B13" s="6" t="s">
        <v>6</v>
      </c>
      <c r="C13" s="135">
        <v>184</v>
      </c>
      <c r="D13" s="135">
        <v>37</v>
      </c>
      <c r="E13" s="135">
        <v>49</v>
      </c>
      <c r="F13" s="135">
        <v>270</v>
      </c>
      <c r="G13" s="136">
        <f t="shared" si="0"/>
        <v>29.218884120171673</v>
      </c>
      <c r="H13" s="136">
        <f t="shared" si="1"/>
        <v>213.21888412017168</v>
      </c>
      <c r="I13" s="157">
        <v>141131</v>
      </c>
      <c r="J13" s="134">
        <v>4.8</v>
      </c>
      <c r="K13" s="134">
        <v>4.0869999999999997</v>
      </c>
      <c r="L13" s="134">
        <v>5.6740000000000004</v>
      </c>
    </row>
    <row r="14" spans="2:12" x14ac:dyDescent="0.2">
      <c r="B14" s="6" t="s">
        <v>196</v>
      </c>
      <c r="C14" s="135">
        <v>95</v>
      </c>
      <c r="D14" s="135">
        <v>51</v>
      </c>
      <c r="E14" s="135">
        <v>180</v>
      </c>
      <c r="F14" s="135">
        <v>326</v>
      </c>
      <c r="G14" s="136">
        <f t="shared" si="0"/>
        <v>17.618181818181817</v>
      </c>
      <c r="H14" s="136">
        <f t="shared" si="1"/>
        <v>112.61818181818182</v>
      </c>
      <c r="I14" s="157">
        <v>123628</v>
      </c>
      <c r="J14" s="134">
        <v>3.1</v>
      </c>
      <c r="K14" s="134">
        <v>2.4630000000000001</v>
      </c>
      <c r="L14" s="134">
        <v>4.0190000000000001</v>
      </c>
    </row>
    <row r="15" spans="2:12" x14ac:dyDescent="0.2">
      <c r="B15" s="6" t="s">
        <v>9</v>
      </c>
      <c r="C15" s="135">
        <v>66</v>
      </c>
      <c r="D15" s="135">
        <v>5</v>
      </c>
      <c r="E15" s="135">
        <v>15</v>
      </c>
      <c r="F15" s="135">
        <v>86</v>
      </c>
      <c r="G15" s="136">
        <f t="shared" si="0"/>
        <v>4.0740740740740735</v>
      </c>
      <c r="H15" s="136">
        <f t="shared" si="1"/>
        <v>70.074074074074076</v>
      </c>
      <c r="I15" s="157">
        <v>145990</v>
      </c>
      <c r="J15" s="134">
        <v>4.7</v>
      </c>
      <c r="K15" s="134">
        <v>3.4860000000000002</v>
      </c>
      <c r="L15" s="134">
        <v>6.3650000000000002</v>
      </c>
    </row>
    <row r="16" spans="2:12" x14ac:dyDescent="0.2">
      <c r="B16" s="6" t="s">
        <v>10</v>
      </c>
      <c r="C16" s="135">
        <v>137</v>
      </c>
      <c r="D16" s="135">
        <v>18</v>
      </c>
      <c r="E16" s="135">
        <v>21</v>
      </c>
      <c r="F16" s="135">
        <v>176</v>
      </c>
      <c r="G16" s="136">
        <f t="shared" si="0"/>
        <v>15.60759493670886</v>
      </c>
      <c r="H16" s="136">
        <f t="shared" si="1"/>
        <v>152.60759493670886</v>
      </c>
      <c r="I16" s="157">
        <v>81939</v>
      </c>
      <c r="J16" s="134">
        <v>4.3</v>
      </c>
      <c r="K16" s="134">
        <v>3.411</v>
      </c>
      <c r="L16" s="134">
        <v>5.4779999999999998</v>
      </c>
    </row>
    <row r="17" spans="2:12" ht="15" x14ac:dyDescent="0.2">
      <c r="B17" s="152" t="s">
        <v>11</v>
      </c>
      <c r="C17" s="135">
        <v>28</v>
      </c>
      <c r="D17" s="135">
        <v>1</v>
      </c>
      <c r="E17" s="135">
        <v>1</v>
      </c>
      <c r="F17" s="135">
        <v>30</v>
      </c>
      <c r="G17" s="136">
        <f t="shared" si="0"/>
        <v>0.96551724137931039</v>
      </c>
      <c r="H17" s="136">
        <f t="shared" si="1"/>
        <v>28.96551724137931</v>
      </c>
      <c r="I17" s="157">
        <v>25120</v>
      </c>
      <c r="J17" s="158" t="s">
        <v>259</v>
      </c>
      <c r="K17" s="158" t="s">
        <v>259</v>
      </c>
      <c r="L17" s="158" t="s">
        <v>259</v>
      </c>
    </row>
    <row r="18" spans="2:12" x14ac:dyDescent="0.2">
      <c r="B18" s="6" t="s">
        <v>12</v>
      </c>
      <c r="C18" s="135">
        <v>176</v>
      </c>
      <c r="D18" s="135">
        <v>16</v>
      </c>
      <c r="E18" s="135">
        <v>13</v>
      </c>
      <c r="F18" s="135">
        <v>205</v>
      </c>
      <c r="G18" s="136">
        <f t="shared" si="0"/>
        <v>14.899470899470899</v>
      </c>
      <c r="H18" s="136">
        <f t="shared" si="1"/>
        <v>190.89947089947088</v>
      </c>
      <c r="I18" s="157">
        <v>49037</v>
      </c>
      <c r="J18" s="134">
        <v>4.4000000000000004</v>
      </c>
      <c r="K18" s="134">
        <v>3.6539999999999999</v>
      </c>
      <c r="L18" s="134">
        <v>5.3979999999999997</v>
      </c>
    </row>
    <row r="19" spans="2:12" x14ac:dyDescent="0.2">
      <c r="B19" s="6" t="s">
        <v>37</v>
      </c>
      <c r="C19" s="135">
        <v>60</v>
      </c>
      <c r="D19" s="135">
        <v>28</v>
      </c>
      <c r="E19" s="135">
        <v>56</v>
      </c>
      <c r="F19" s="135">
        <v>144</v>
      </c>
      <c r="G19" s="136">
        <f t="shared" si="0"/>
        <v>14.482758620689657</v>
      </c>
      <c r="H19" s="136">
        <f t="shared" si="1"/>
        <v>74.482758620689651</v>
      </c>
      <c r="I19" s="157">
        <v>47661</v>
      </c>
      <c r="J19" s="134">
        <v>3.8</v>
      </c>
      <c r="K19" s="134">
        <v>2.766</v>
      </c>
      <c r="L19" s="134">
        <v>5.2380000000000004</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0</v>
      </c>
      <c r="D22" s="135">
        <v>0</v>
      </c>
      <c r="E22" s="135">
        <v>0</v>
      </c>
      <c r="F22" s="135">
        <v>0</v>
      </c>
      <c r="G22" s="136">
        <v>0</v>
      </c>
      <c r="H22" s="136">
        <f t="shared" si="1"/>
        <v>0</v>
      </c>
      <c r="I22" s="157">
        <v>31561</v>
      </c>
      <c r="J22" s="158" t="s">
        <v>259</v>
      </c>
      <c r="K22" s="158" t="s">
        <v>259</v>
      </c>
      <c r="L22" s="158" t="s">
        <v>259</v>
      </c>
    </row>
    <row r="23" spans="2:12" x14ac:dyDescent="0.2">
      <c r="B23" s="154" t="s">
        <v>14</v>
      </c>
      <c r="C23" s="135">
        <v>34</v>
      </c>
      <c r="D23" s="135">
        <v>0</v>
      </c>
      <c r="E23" s="135">
        <v>1</v>
      </c>
      <c r="F23" s="135">
        <v>35</v>
      </c>
      <c r="G23" s="136">
        <f t="shared" si="0"/>
        <v>0</v>
      </c>
      <c r="H23" s="136">
        <f t="shared" si="1"/>
        <v>34</v>
      </c>
      <c r="I23" s="157">
        <v>31561</v>
      </c>
      <c r="J23" s="155">
        <v>6.4</v>
      </c>
      <c r="K23" s="155">
        <v>4.0330000000000004</v>
      </c>
      <c r="L23" s="155">
        <v>10.058</v>
      </c>
    </row>
    <row r="24" spans="2:12" ht="15" x14ac:dyDescent="0.2">
      <c r="B24" s="152" t="s">
        <v>15</v>
      </c>
      <c r="C24" s="135">
        <v>0</v>
      </c>
      <c r="D24" s="135">
        <v>0</v>
      </c>
      <c r="E24" s="135">
        <v>0</v>
      </c>
      <c r="F24" s="135">
        <v>0</v>
      </c>
      <c r="G24" s="136">
        <v>0</v>
      </c>
      <c r="H24" s="136">
        <f t="shared" si="1"/>
        <v>0</v>
      </c>
      <c r="I24" s="157">
        <v>31561</v>
      </c>
      <c r="J24" s="158" t="s">
        <v>259</v>
      </c>
      <c r="K24" s="158" t="s">
        <v>259</v>
      </c>
      <c r="L24" s="158" t="s">
        <v>259</v>
      </c>
    </row>
    <row r="25" spans="2:12" x14ac:dyDescent="0.2">
      <c r="B25" s="6" t="s">
        <v>5</v>
      </c>
      <c r="C25" s="135">
        <v>133</v>
      </c>
      <c r="D25" s="135">
        <v>16</v>
      </c>
      <c r="E25" s="135">
        <v>26</v>
      </c>
      <c r="F25" s="135">
        <v>175</v>
      </c>
      <c r="G25" s="136">
        <f t="shared" si="0"/>
        <v>13.383647798742139</v>
      </c>
      <c r="H25" s="136">
        <f t="shared" si="1"/>
        <v>146.38364779874215</v>
      </c>
      <c r="I25" s="157">
        <v>86789</v>
      </c>
      <c r="J25" s="134">
        <v>4</v>
      </c>
      <c r="K25" s="134">
        <v>3.101</v>
      </c>
      <c r="L25" s="134">
        <v>5.04</v>
      </c>
    </row>
    <row r="26" spans="2:12" x14ac:dyDescent="0.2">
      <c r="B26" s="154" t="s">
        <v>17</v>
      </c>
      <c r="C26" s="135">
        <v>152</v>
      </c>
      <c r="D26" s="135">
        <v>37</v>
      </c>
      <c r="E26" s="135">
        <v>24</v>
      </c>
      <c r="F26" s="135">
        <v>213</v>
      </c>
      <c r="G26" s="136">
        <f t="shared" si="0"/>
        <v>31.954545454545453</v>
      </c>
      <c r="H26" s="136">
        <f t="shared" si="1"/>
        <v>183.95454545454544</v>
      </c>
      <c r="I26" s="157">
        <v>33168</v>
      </c>
      <c r="J26" s="155">
        <v>6.9</v>
      </c>
      <c r="K26" s="155">
        <v>5.3710000000000004</v>
      </c>
      <c r="L26" s="155">
        <v>8.9420000000000002</v>
      </c>
    </row>
    <row r="27" spans="2:12" x14ac:dyDescent="0.2">
      <c r="B27" s="154" t="s">
        <v>18</v>
      </c>
      <c r="C27" s="135">
        <v>175</v>
      </c>
      <c r="D27" s="135">
        <v>86</v>
      </c>
      <c r="E27" s="135">
        <v>46</v>
      </c>
      <c r="F27" s="135">
        <v>307</v>
      </c>
      <c r="G27" s="136">
        <f t="shared" si="0"/>
        <v>68.09954751131221</v>
      </c>
      <c r="H27" s="136">
        <f t="shared" si="1"/>
        <v>243.09954751131221</v>
      </c>
      <c r="I27" s="157">
        <v>30088</v>
      </c>
      <c r="J27" s="155">
        <v>9.9</v>
      </c>
      <c r="K27" s="155">
        <v>7.7220000000000004</v>
      </c>
      <c r="L27" s="155">
        <v>12.673</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270</v>
      </c>
      <c r="D30" s="135">
        <v>1</v>
      </c>
      <c r="E30" s="135">
        <v>7</v>
      </c>
      <c r="F30" s="135">
        <v>278</v>
      </c>
      <c r="G30" s="136">
        <f t="shared" si="0"/>
        <v>0.97472924187725629</v>
      </c>
      <c r="H30" s="136">
        <f t="shared" si="1"/>
        <v>270.97472924187724</v>
      </c>
      <c r="I30" s="157">
        <v>43994</v>
      </c>
      <c r="J30" s="134">
        <v>2.2000000000000002</v>
      </c>
      <c r="K30" s="134">
        <v>1.873</v>
      </c>
      <c r="L30" s="134">
        <v>2.6949999999999998</v>
      </c>
    </row>
    <row r="31" spans="2:12" x14ac:dyDescent="0.2">
      <c r="B31" s="6" t="s">
        <v>20</v>
      </c>
      <c r="C31" s="135">
        <v>270</v>
      </c>
      <c r="D31" s="135">
        <v>1</v>
      </c>
      <c r="E31" s="135">
        <v>1</v>
      </c>
      <c r="F31" s="135">
        <v>272</v>
      </c>
      <c r="G31" s="136">
        <f t="shared" si="0"/>
        <v>0.99630996309963105</v>
      </c>
      <c r="H31" s="136">
        <f t="shared" si="1"/>
        <v>270.99630996309963</v>
      </c>
      <c r="I31" s="157">
        <v>116210</v>
      </c>
      <c r="J31" s="134">
        <v>3</v>
      </c>
      <c r="K31" s="134">
        <v>2.5299999999999998</v>
      </c>
      <c r="L31" s="134">
        <v>3.5649999999999999</v>
      </c>
    </row>
    <row r="32" spans="2:12" x14ac:dyDescent="0.2">
      <c r="B32" s="6" t="s">
        <v>21</v>
      </c>
      <c r="C32" s="135">
        <v>138</v>
      </c>
      <c r="D32" s="135">
        <v>0</v>
      </c>
      <c r="E32" s="135">
        <v>1</v>
      </c>
      <c r="F32" s="135">
        <v>139</v>
      </c>
      <c r="G32" s="136">
        <f t="shared" si="0"/>
        <v>0</v>
      </c>
      <c r="H32" s="136">
        <f t="shared" si="1"/>
        <v>138</v>
      </c>
      <c r="I32" s="157">
        <v>116210</v>
      </c>
      <c r="J32" s="134">
        <v>3.8</v>
      </c>
      <c r="K32" s="134">
        <v>3.0449999999999999</v>
      </c>
      <c r="L32" s="134">
        <v>4.8019999999999996</v>
      </c>
    </row>
    <row r="33" spans="2:12" x14ac:dyDescent="0.2">
      <c r="B33" s="6" t="s">
        <v>22</v>
      </c>
      <c r="C33" s="135">
        <v>180</v>
      </c>
      <c r="D33" s="135">
        <v>1</v>
      </c>
      <c r="E33" s="135">
        <v>3</v>
      </c>
      <c r="F33" s="135">
        <v>184</v>
      </c>
      <c r="G33" s="136">
        <f t="shared" si="0"/>
        <v>0.98360655737704916</v>
      </c>
      <c r="H33" s="136">
        <f t="shared" si="1"/>
        <v>180.98360655737704</v>
      </c>
      <c r="I33" s="157">
        <v>90822</v>
      </c>
      <c r="J33" s="134">
        <v>3</v>
      </c>
      <c r="K33" s="134">
        <v>2.4729999999999999</v>
      </c>
      <c r="L33" s="134">
        <v>3.7170000000000001</v>
      </c>
    </row>
    <row r="34" spans="2:12" x14ac:dyDescent="0.2">
      <c r="B34" s="6" t="s">
        <v>23</v>
      </c>
      <c r="C34" s="135">
        <v>102</v>
      </c>
      <c r="D34" s="135">
        <v>0</v>
      </c>
      <c r="E34" s="135">
        <v>3</v>
      </c>
      <c r="F34" s="135">
        <v>105</v>
      </c>
      <c r="G34" s="136">
        <f t="shared" si="0"/>
        <v>0</v>
      </c>
      <c r="H34" s="136">
        <f t="shared" si="1"/>
        <v>102</v>
      </c>
      <c r="I34" s="157">
        <v>90822</v>
      </c>
      <c r="J34" s="134">
        <v>4.5999999999999996</v>
      </c>
      <c r="K34" s="134">
        <v>3.5089999999999999</v>
      </c>
      <c r="L34" s="134">
        <v>5.9429999999999996</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90"/>
  <sheetViews>
    <sheetView topLeftCell="A22" zoomScaleNormal="100" workbookViewId="0">
      <selection activeCell="B44" sqref="B44:J44"/>
    </sheetView>
  </sheetViews>
  <sheetFormatPr defaultRowHeight="15" x14ac:dyDescent="0.25"/>
  <cols>
    <col min="1" max="1" width="9.140625" style="17"/>
    <col min="2" max="2" width="19.140625" style="22" customWidth="1"/>
    <col min="3" max="3" width="17.7109375" style="16" customWidth="1"/>
    <col min="4" max="4" width="33.85546875" style="16" customWidth="1"/>
    <col min="5" max="5" width="9.5703125" style="16" bestFit="1" customWidth="1"/>
    <col min="6" max="6" width="9.140625" style="16" bestFit="1" customWidth="1"/>
    <col min="7" max="9" width="9.7109375" style="16" customWidth="1"/>
    <col min="10" max="10" width="9.85546875" style="16" bestFit="1" customWidth="1"/>
    <col min="11" max="52" width="9.140625" style="16"/>
    <col min="53" max="16384" width="9.140625" style="17"/>
  </cols>
  <sheetData>
    <row r="1" spans="2:11" x14ac:dyDescent="0.25">
      <c r="B1" s="14" t="s">
        <v>147</v>
      </c>
      <c r="C1" s="15"/>
      <c r="D1" s="15"/>
      <c r="E1" s="15"/>
      <c r="F1" s="15"/>
      <c r="G1" s="15"/>
      <c r="H1" s="15"/>
      <c r="I1" s="15"/>
      <c r="J1" s="15"/>
    </row>
    <row r="2" spans="2:11" x14ac:dyDescent="0.25">
      <c r="B2" s="140" t="s">
        <v>38</v>
      </c>
      <c r="C2" s="140" t="s">
        <v>39</v>
      </c>
      <c r="D2" s="140" t="s">
        <v>152</v>
      </c>
      <c r="E2" s="142" t="s">
        <v>111</v>
      </c>
      <c r="F2" s="142" t="s">
        <v>112</v>
      </c>
      <c r="G2" s="143" t="s">
        <v>113</v>
      </c>
      <c r="H2" s="144"/>
      <c r="I2" s="144"/>
      <c r="J2" s="142" t="s">
        <v>156</v>
      </c>
    </row>
    <row r="3" spans="2:11" ht="27.75" x14ac:dyDescent="0.25">
      <c r="B3" s="141"/>
      <c r="C3" s="141"/>
      <c r="D3" s="141"/>
      <c r="E3" s="143"/>
      <c r="F3" s="143"/>
      <c r="G3" s="18" t="s">
        <v>114</v>
      </c>
      <c r="H3" s="18" t="s">
        <v>115</v>
      </c>
      <c r="I3" s="18" t="s">
        <v>154</v>
      </c>
      <c r="J3" s="143"/>
    </row>
    <row r="4" spans="2:11" x14ac:dyDescent="0.25">
      <c r="B4" s="19" t="s">
        <v>142</v>
      </c>
      <c r="C4" s="20"/>
      <c r="D4" s="20"/>
      <c r="E4" s="20"/>
      <c r="F4" s="20"/>
      <c r="G4" s="21"/>
      <c r="H4" s="21"/>
      <c r="I4" s="21"/>
      <c r="J4" s="20"/>
    </row>
    <row r="5" spans="2:11" ht="38.25" x14ac:dyDescent="0.25">
      <c r="B5" s="22" t="s">
        <v>40</v>
      </c>
      <c r="C5" s="23" t="s">
        <v>41</v>
      </c>
      <c r="D5" s="24" t="s">
        <v>116</v>
      </c>
      <c r="E5" s="25">
        <v>2003</v>
      </c>
      <c r="F5" s="25" t="s">
        <v>42</v>
      </c>
      <c r="G5" s="25">
        <v>4426</v>
      </c>
      <c r="H5" s="25">
        <v>2381</v>
      </c>
      <c r="I5" s="25">
        <v>1731</v>
      </c>
      <c r="J5" s="25">
        <v>87.7</v>
      </c>
    </row>
    <row r="6" spans="2:11" s="16" customFormat="1" ht="12.75" x14ac:dyDescent="0.2">
      <c r="B6" s="22" t="s">
        <v>43</v>
      </c>
      <c r="C6" s="26" t="s">
        <v>44</v>
      </c>
      <c r="D6" s="24" t="s">
        <v>45</v>
      </c>
      <c r="E6" s="27" t="s">
        <v>46</v>
      </c>
      <c r="F6" s="27" t="s">
        <v>117</v>
      </c>
      <c r="G6" s="27">
        <v>4332</v>
      </c>
      <c r="H6" s="27">
        <v>4332</v>
      </c>
      <c r="I6" s="27" t="s">
        <v>118</v>
      </c>
      <c r="J6" s="27">
        <v>95.2</v>
      </c>
    </row>
    <row r="7" spans="2:11" s="16" customFormat="1" ht="38.25" x14ac:dyDescent="0.2">
      <c r="B7" s="22" t="s">
        <v>48</v>
      </c>
      <c r="C7" s="26" t="s">
        <v>49</v>
      </c>
      <c r="D7" s="24" t="s">
        <v>144</v>
      </c>
      <c r="E7" s="27" t="s">
        <v>50</v>
      </c>
      <c r="F7" s="27" t="s">
        <v>119</v>
      </c>
      <c r="G7" s="27">
        <v>6752</v>
      </c>
      <c r="H7" s="27">
        <v>2143</v>
      </c>
      <c r="I7" s="27">
        <v>1203</v>
      </c>
      <c r="J7" s="27">
        <v>79.3</v>
      </c>
    </row>
    <row r="8" spans="2:11" s="16" customFormat="1" ht="38.25" x14ac:dyDescent="0.2">
      <c r="B8" s="22" t="s">
        <v>158</v>
      </c>
      <c r="C8" s="23" t="s">
        <v>54</v>
      </c>
      <c r="D8" s="24" t="s">
        <v>55</v>
      </c>
      <c r="E8" s="25" t="s">
        <v>46</v>
      </c>
      <c r="F8" s="25" t="s">
        <v>120</v>
      </c>
      <c r="G8" s="25">
        <v>7132</v>
      </c>
      <c r="H8" s="25">
        <v>2475</v>
      </c>
      <c r="I8" s="28" t="s">
        <v>118</v>
      </c>
      <c r="J8" s="29">
        <v>80</v>
      </c>
    </row>
    <row r="9" spans="2:11" s="16" customFormat="1" ht="12.6" customHeight="1" x14ac:dyDescent="0.2">
      <c r="B9" s="22" t="s">
        <v>51</v>
      </c>
      <c r="C9" s="23" t="s">
        <v>52</v>
      </c>
      <c r="D9" s="24" t="s">
        <v>148</v>
      </c>
      <c r="E9" s="25" t="s">
        <v>53</v>
      </c>
      <c r="F9" s="25" t="s">
        <v>42</v>
      </c>
      <c r="G9" s="25">
        <v>3930</v>
      </c>
      <c r="H9" s="25">
        <v>1801</v>
      </c>
      <c r="I9" s="28">
        <v>1287</v>
      </c>
      <c r="J9" s="29">
        <v>90.2</v>
      </c>
    </row>
    <row r="10" spans="2:11" s="16" customFormat="1" x14ac:dyDescent="0.2">
      <c r="B10" s="22" t="s">
        <v>164</v>
      </c>
      <c r="C10" s="23" t="s">
        <v>57</v>
      </c>
      <c r="D10" s="24" t="s">
        <v>45</v>
      </c>
      <c r="E10" s="25">
        <v>2002</v>
      </c>
      <c r="F10" s="25" t="s">
        <v>121</v>
      </c>
      <c r="G10" s="30">
        <v>4725</v>
      </c>
      <c r="H10" s="30">
        <v>1720</v>
      </c>
      <c r="I10" s="30">
        <v>540</v>
      </c>
      <c r="J10" s="31">
        <v>78.3</v>
      </c>
    </row>
    <row r="11" spans="2:11" s="16" customFormat="1" ht="12.75" x14ac:dyDescent="0.2">
      <c r="B11" s="32" t="s">
        <v>146</v>
      </c>
      <c r="C11" s="33"/>
      <c r="D11" s="34"/>
      <c r="E11" s="35"/>
      <c r="F11" s="35"/>
      <c r="G11" s="36">
        <f>SUM(G5:G10)</f>
        <v>31297</v>
      </c>
      <c r="H11" s="36">
        <f>SUM(H5:H10)</f>
        <v>14852</v>
      </c>
      <c r="I11" s="36">
        <f>SUM(I5:I10)</f>
        <v>4761</v>
      </c>
      <c r="J11" s="37">
        <f>SUM(G5:G10)/(SUM(G5/J5,G6/J6,G7/J7,G8/J8,G9/J9,G10/J10))</f>
        <v>83.641250873030728</v>
      </c>
    </row>
    <row r="12" spans="2:11" s="16" customFormat="1" ht="12.75" x14ac:dyDescent="0.2">
      <c r="B12" s="38"/>
      <c r="C12" s="39"/>
      <c r="D12" s="40"/>
      <c r="E12" s="20"/>
      <c r="F12" s="20"/>
      <c r="G12" s="41"/>
      <c r="H12" s="41"/>
      <c r="I12" s="41"/>
      <c r="J12" s="41"/>
      <c r="K12" s="20"/>
    </row>
    <row r="13" spans="2:11" s="16" customFormat="1" ht="12.75" x14ac:dyDescent="0.2">
      <c r="B13" s="19" t="s">
        <v>58</v>
      </c>
      <c r="C13" s="23"/>
      <c r="D13" s="24"/>
    </row>
    <row r="14" spans="2:11" s="16" customFormat="1" ht="12.75" x14ac:dyDescent="0.2">
      <c r="B14" s="22" t="s">
        <v>122</v>
      </c>
      <c r="C14" s="23" t="s">
        <v>60</v>
      </c>
      <c r="D14" s="24" t="s">
        <v>61</v>
      </c>
      <c r="E14" s="25" t="s">
        <v>62</v>
      </c>
      <c r="F14" s="25" t="s">
        <v>123</v>
      </c>
      <c r="G14" s="25">
        <v>5037</v>
      </c>
      <c r="H14" s="25">
        <v>2942</v>
      </c>
      <c r="I14" s="25" t="s">
        <v>118</v>
      </c>
      <c r="J14" s="25">
        <v>81.3</v>
      </c>
    </row>
    <row r="15" spans="2:11" s="16" customFormat="1" ht="12.75" x14ac:dyDescent="0.2">
      <c r="B15" s="22" t="s">
        <v>63</v>
      </c>
      <c r="C15" s="23" t="s">
        <v>64</v>
      </c>
      <c r="D15" s="24" t="s">
        <v>45</v>
      </c>
      <c r="E15" s="25" t="s">
        <v>65</v>
      </c>
      <c r="F15" s="25" t="s">
        <v>110</v>
      </c>
      <c r="G15" s="25">
        <v>5318</v>
      </c>
      <c r="H15" s="25">
        <v>2233</v>
      </c>
      <c r="I15" s="25">
        <v>741</v>
      </c>
      <c r="J15" s="29">
        <v>72</v>
      </c>
    </row>
    <row r="16" spans="2:11" s="16" customFormat="1" ht="12.75" x14ac:dyDescent="0.2">
      <c r="B16" s="22" t="s">
        <v>68</v>
      </c>
      <c r="C16" s="23" t="s">
        <v>69</v>
      </c>
      <c r="D16" s="24" t="s">
        <v>45</v>
      </c>
      <c r="E16" s="25" t="s">
        <v>50</v>
      </c>
      <c r="F16" s="25" t="s">
        <v>124</v>
      </c>
      <c r="G16" s="25">
        <v>2857</v>
      </c>
      <c r="H16" s="25">
        <v>1031</v>
      </c>
      <c r="I16" s="25">
        <v>595</v>
      </c>
      <c r="J16" s="29">
        <v>70</v>
      </c>
    </row>
    <row r="17" spans="2:11" s="16" customFormat="1" ht="38.25" x14ac:dyDescent="0.2">
      <c r="B17" s="22" t="s">
        <v>70</v>
      </c>
      <c r="C17" s="23" t="s">
        <v>71</v>
      </c>
      <c r="D17" s="24" t="s">
        <v>125</v>
      </c>
      <c r="E17" s="25" t="s">
        <v>72</v>
      </c>
      <c r="F17" s="25" t="s">
        <v>42</v>
      </c>
      <c r="G17" s="25">
        <v>5782</v>
      </c>
      <c r="H17" s="25">
        <v>2362</v>
      </c>
      <c r="I17" s="25">
        <v>1736</v>
      </c>
      <c r="J17" s="25">
        <v>76.599999999999994</v>
      </c>
    </row>
    <row r="18" spans="2:11" s="16" customFormat="1" x14ac:dyDescent="0.25">
      <c r="B18" s="22" t="s">
        <v>165</v>
      </c>
      <c r="C18" s="23" t="s">
        <v>66</v>
      </c>
      <c r="D18" s="24" t="s">
        <v>67</v>
      </c>
      <c r="E18" s="25" t="s">
        <v>126</v>
      </c>
      <c r="F18" s="25" t="s">
        <v>42</v>
      </c>
      <c r="G18" s="42">
        <v>3261</v>
      </c>
      <c r="H18" s="42">
        <v>1673</v>
      </c>
      <c r="I18" s="28" t="s">
        <v>118</v>
      </c>
      <c r="J18" s="29">
        <v>97.2</v>
      </c>
    </row>
    <row r="19" spans="2:11" s="16" customFormat="1" ht="12.75" x14ac:dyDescent="0.2">
      <c r="B19" s="22" t="s">
        <v>73</v>
      </c>
      <c r="C19" s="23" t="s">
        <v>74</v>
      </c>
      <c r="D19" s="24" t="s">
        <v>45</v>
      </c>
      <c r="E19" s="25" t="s">
        <v>75</v>
      </c>
      <c r="F19" s="25" t="s">
        <v>117</v>
      </c>
      <c r="G19" s="25">
        <v>2357</v>
      </c>
      <c r="H19" s="25">
        <v>2357</v>
      </c>
      <c r="I19" s="25" t="s">
        <v>118</v>
      </c>
      <c r="J19" s="25">
        <v>70.900000000000006</v>
      </c>
    </row>
    <row r="20" spans="2:11" s="16" customFormat="1" x14ac:dyDescent="0.2">
      <c r="B20" s="22" t="s">
        <v>163</v>
      </c>
      <c r="C20" s="23" t="s">
        <v>77</v>
      </c>
      <c r="D20" s="24" t="s">
        <v>45</v>
      </c>
      <c r="E20" s="25" t="s">
        <v>78</v>
      </c>
      <c r="F20" s="25" t="s">
        <v>127</v>
      </c>
      <c r="G20" s="43">
        <v>4315</v>
      </c>
      <c r="H20" s="43">
        <v>4315</v>
      </c>
      <c r="I20" s="43" t="s">
        <v>118</v>
      </c>
      <c r="J20" s="43">
        <v>87.1</v>
      </c>
    </row>
    <row r="21" spans="2:11" s="16" customFormat="1" ht="12.75" x14ac:dyDescent="0.2">
      <c r="B21" s="32" t="s">
        <v>146</v>
      </c>
      <c r="C21" s="33"/>
      <c r="D21" s="34"/>
      <c r="E21" s="35"/>
      <c r="F21" s="35"/>
      <c r="G21" s="36">
        <f>SUM(G14:G20)</f>
        <v>28927</v>
      </c>
      <c r="H21" s="36">
        <f>SUM(H14:H20)</f>
        <v>16913</v>
      </c>
      <c r="I21" s="36">
        <f>SUM(I14:I20)</f>
        <v>3072</v>
      </c>
      <c r="J21" s="37">
        <f>SUM(G14:G20)/(SUM(G14/J14,G15/J15,G16/J16,G17/J17,G18/J18,G19/J19,G20/J20))</f>
        <v>78.510338329824123</v>
      </c>
    </row>
    <row r="22" spans="2:11" s="20" customFormat="1" ht="12.75" x14ac:dyDescent="0.2">
      <c r="B22" s="38"/>
      <c r="C22" s="39"/>
      <c r="D22" s="40"/>
      <c r="G22" s="41"/>
      <c r="H22" s="41"/>
      <c r="I22" s="41"/>
      <c r="J22" s="41"/>
    </row>
    <row r="23" spans="2:11" s="16" customFormat="1" ht="12.75" x14ac:dyDescent="0.2">
      <c r="B23" s="19" t="s">
        <v>143</v>
      </c>
      <c r="C23" s="39"/>
      <c r="D23" s="40"/>
      <c r="E23" s="20"/>
      <c r="F23" s="20"/>
      <c r="G23" s="20"/>
      <c r="H23" s="20"/>
      <c r="I23" s="20"/>
      <c r="J23" s="20"/>
      <c r="K23" s="20"/>
    </row>
    <row r="24" spans="2:11" s="16" customFormat="1" ht="38.25" x14ac:dyDescent="0.2">
      <c r="B24" s="44" t="s">
        <v>108</v>
      </c>
      <c r="C24" s="45" t="s">
        <v>109</v>
      </c>
      <c r="D24" s="44" t="s">
        <v>128</v>
      </c>
      <c r="E24" s="46">
        <v>2015</v>
      </c>
      <c r="F24" s="46" t="s">
        <v>110</v>
      </c>
      <c r="G24" s="47">
        <v>3927</v>
      </c>
      <c r="H24" s="47">
        <v>2116</v>
      </c>
      <c r="I24" s="46" t="s">
        <v>118</v>
      </c>
      <c r="J24" s="46">
        <v>77.3</v>
      </c>
      <c r="K24" s="20"/>
    </row>
    <row r="25" spans="2:11" s="16" customFormat="1" x14ac:dyDescent="0.2">
      <c r="B25" s="48" t="s">
        <v>162</v>
      </c>
      <c r="C25" s="49" t="s">
        <v>129</v>
      </c>
      <c r="D25" s="48" t="s">
        <v>45</v>
      </c>
      <c r="E25" s="50">
        <v>2007</v>
      </c>
      <c r="F25" s="50" t="s">
        <v>130</v>
      </c>
      <c r="G25" s="51">
        <v>8463</v>
      </c>
      <c r="H25" s="51">
        <v>8463</v>
      </c>
      <c r="I25" s="50" t="s">
        <v>118</v>
      </c>
      <c r="J25" s="52">
        <v>60</v>
      </c>
    </row>
    <row r="26" spans="2:11" s="16" customFormat="1" ht="12.75" x14ac:dyDescent="0.2">
      <c r="B26" s="22" t="s">
        <v>81</v>
      </c>
      <c r="C26" s="23" t="s">
        <v>82</v>
      </c>
      <c r="D26" s="48" t="s">
        <v>45</v>
      </c>
      <c r="E26" s="27" t="s">
        <v>72</v>
      </c>
      <c r="F26" s="27" t="s">
        <v>131</v>
      </c>
      <c r="G26" s="27">
        <v>2419</v>
      </c>
      <c r="H26" s="27">
        <v>1043</v>
      </c>
      <c r="I26" s="27">
        <v>486</v>
      </c>
      <c r="J26" s="27">
        <v>50.6</v>
      </c>
    </row>
    <row r="27" spans="2:11" s="16" customFormat="1" ht="12.75" x14ac:dyDescent="0.2">
      <c r="B27" s="22" t="s">
        <v>84</v>
      </c>
      <c r="C27" s="23" t="s">
        <v>82</v>
      </c>
      <c r="D27" s="48" t="s">
        <v>45</v>
      </c>
      <c r="E27" s="25" t="s">
        <v>72</v>
      </c>
      <c r="F27" s="25" t="s">
        <v>132</v>
      </c>
      <c r="G27" s="25">
        <v>2894</v>
      </c>
      <c r="H27" s="25">
        <v>1436</v>
      </c>
      <c r="I27" s="25">
        <v>727</v>
      </c>
      <c r="J27" s="25">
        <v>45.9</v>
      </c>
    </row>
    <row r="28" spans="2:11" s="16" customFormat="1" ht="12.75" x14ac:dyDescent="0.2">
      <c r="B28" s="22" t="s">
        <v>85</v>
      </c>
      <c r="C28" s="23" t="s">
        <v>82</v>
      </c>
      <c r="D28" s="24" t="s">
        <v>83</v>
      </c>
      <c r="E28" s="25" t="s">
        <v>50</v>
      </c>
      <c r="F28" s="25" t="s">
        <v>131</v>
      </c>
      <c r="G28" s="25">
        <v>3555</v>
      </c>
      <c r="H28" s="25">
        <v>1323</v>
      </c>
      <c r="I28" s="25">
        <v>621</v>
      </c>
      <c r="J28" s="25">
        <v>57.8</v>
      </c>
    </row>
    <row r="29" spans="2:11" s="16" customFormat="1" ht="12.75" x14ac:dyDescent="0.2">
      <c r="B29" s="22" t="s">
        <v>86</v>
      </c>
      <c r="C29" s="23" t="s">
        <v>87</v>
      </c>
      <c r="D29" s="24" t="s">
        <v>45</v>
      </c>
      <c r="E29" s="25" t="s">
        <v>88</v>
      </c>
      <c r="F29" s="25" t="s">
        <v>133</v>
      </c>
      <c r="G29" s="25">
        <v>4859</v>
      </c>
      <c r="H29" s="25">
        <v>4859</v>
      </c>
      <c r="I29" s="25" t="s">
        <v>118</v>
      </c>
      <c r="J29" s="25">
        <v>72.599999999999994</v>
      </c>
    </row>
    <row r="30" spans="2:11" s="16" customFormat="1" ht="12.75" x14ac:dyDescent="0.2">
      <c r="B30" s="22" t="s">
        <v>89</v>
      </c>
      <c r="C30" s="23" t="s">
        <v>82</v>
      </c>
      <c r="D30" s="48" t="s">
        <v>45</v>
      </c>
      <c r="E30" s="25" t="s">
        <v>72</v>
      </c>
      <c r="F30" s="25" t="s">
        <v>119</v>
      </c>
      <c r="G30" s="25">
        <v>4712</v>
      </c>
      <c r="H30" s="25">
        <v>1779</v>
      </c>
      <c r="I30" s="25">
        <v>853</v>
      </c>
      <c r="J30" s="25">
        <v>71.3</v>
      </c>
    </row>
    <row r="31" spans="2:11" s="16" customFormat="1" ht="12.75" x14ac:dyDescent="0.2">
      <c r="B31" s="22" t="s">
        <v>90</v>
      </c>
      <c r="C31" s="23" t="s">
        <v>134</v>
      </c>
      <c r="D31" s="24" t="s">
        <v>91</v>
      </c>
      <c r="E31" s="25" t="s">
        <v>92</v>
      </c>
      <c r="F31" s="25" t="s">
        <v>135</v>
      </c>
      <c r="G31" s="25">
        <v>4129</v>
      </c>
      <c r="H31" s="25">
        <v>1682</v>
      </c>
      <c r="I31" s="28" t="s">
        <v>118</v>
      </c>
      <c r="J31" s="25">
        <v>55.1</v>
      </c>
    </row>
    <row r="32" spans="2:11" s="16" customFormat="1" ht="12.75" x14ac:dyDescent="0.2">
      <c r="B32" s="22" t="s">
        <v>106</v>
      </c>
      <c r="C32" s="23" t="s">
        <v>82</v>
      </c>
      <c r="D32" s="48" t="s">
        <v>45</v>
      </c>
      <c r="E32" s="25" t="s">
        <v>50</v>
      </c>
      <c r="F32" s="25" t="s">
        <v>131</v>
      </c>
      <c r="G32" s="25">
        <v>2372</v>
      </c>
      <c r="H32" s="25">
        <v>1094</v>
      </c>
      <c r="I32" s="25">
        <v>516</v>
      </c>
      <c r="J32" s="25">
        <v>56.4</v>
      </c>
    </row>
    <row r="33" spans="2:52" s="16" customFormat="1" x14ac:dyDescent="0.2">
      <c r="B33" s="22" t="s">
        <v>161</v>
      </c>
      <c r="C33" s="23" t="s">
        <v>93</v>
      </c>
      <c r="D33" s="24" t="s">
        <v>45</v>
      </c>
      <c r="E33" s="25" t="s">
        <v>78</v>
      </c>
      <c r="F33" s="25" t="s">
        <v>110</v>
      </c>
      <c r="G33" s="25">
        <v>12790</v>
      </c>
      <c r="H33" s="25">
        <v>7312</v>
      </c>
      <c r="I33" s="28" t="s">
        <v>118</v>
      </c>
      <c r="J33" s="25">
        <v>73.3</v>
      </c>
    </row>
    <row r="34" spans="2:52" s="16" customFormat="1" ht="12.75" x14ac:dyDescent="0.2">
      <c r="B34" s="22" t="s">
        <v>136</v>
      </c>
      <c r="C34" s="23" t="s">
        <v>94</v>
      </c>
      <c r="D34" s="24" t="s">
        <v>45</v>
      </c>
      <c r="E34" s="25" t="s">
        <v>95</v>
      </c>
      <c r="F34" s="25" t="s">
        <v>132</v>
      </c>
      <c r="G34" s="25">
        <v>4340</v>
      </c>
      <c r="H34" s="25">
        <v>1986</v>
      </c>
      <c r="I34" s="28" t="s">
        <v>118</v>
      </c>
      <c r="J34" s="25">
        <v>68.400000000000006</v>
      </c>
    </row>
    <row r="35" spans="2:52" s="16" customFormat="1" ht="12.75" x14ac:dyDescent="0.2">
      <c r="B35" s="22" t="s">
        <v>96</v>
      </c>
      <c r="C35" s="23" t="s">
        <v>97</v>
      </c>
      <c r="D35" s="24" t="s">
        <v>80</v>
      </c>
      <c r="E35" s="25" t="s">
        <v>98</v>
      </c>
      <c r="F35" s="25" t="s">
        <v>99</v>
      </c>
      <c r="G35" s="25">
        <v>10081</v>
      </c>
      <c r="H35" s="25">
        <v>4000</v>
      </c>
      <c r="I35" s="28">
        <v>2276</v>
      </c>
      <c r="J35" s="25">
        <v>50.4</v>
      </c>
    </row>
    <row r="36" spans="2:52" s="16" customFormat="1" ht="12.75" x14ac:dyDescent="0.2">
      <c r="B36" s="22" t="s">
        <v>100</v>
      </c>
      <c r="C36" s="23" t="s">
        <v>101</v>
      </c>
      <c r="D36" s="24" t="s">
        <v>45</v>
      </c>
      <c r="E36" s="25" t="s">
        <v>102</v>
      </c>
      <c r="F36" s="25" t="s">
        <v>137</v>
      </c>
      <c r="G36" s="25">
        <v>3849</v>
      </c>
      <c r="H36" s="25">
        <v>2060</v>
      </c>
      <c r="I36" s="25">
        <v>1070</v>
      </c>
      <c r="J36" s="25">
        <v>57.3</v>
      </c>
    </row>
    <row r="37" spans="2:52" s="16" customFormat="1" ht="12.75" x14ac:dyDescent="0.2">
      <c r="B37" s="22" t="s">
        <v>103</v>
      </c>
      <c r="C37" s="23" t="s">
        <v>82</v>
      </c>
      <c r="D37" s="24" t="s">
        <v>45</v>
      </c>
      <c r="E37" s="25" t="s">
        <v>72</v>
      </c>
      <c r="F37" s="25" t="s">
        <v>110</v>
      </c>
      <c r="G37" s="25">
        <v>5473</v>
      </c>
      <c r="H37" s="25">
        <v>2121</v>
      </c>
      <c r="I37" s="25">
        <v>960</v>
      </c>
      <c r="J37" s="25">
        <v>78.599999999999994</v>
      </c>
    </row>
    <row r="38" spans="2:52" s="16" customFormat="1" x14ac:dyDescent="0.25">
      <c r="B38" s="53" t="s">
        <v>138</v>
      </c>
      <c r="C38" s="39" t="s">
        <v>104</v>
      </c>
      <c r="D38" s="40" t="s">
        <v>105</v>
      </c>
      <c r="E38" s="30" t="s">
        <v>139</v>
      </c>
      <c r="F38" s="30" t="s">
        <v>47</v>
      </c>
      <c r="G38" s="54">
        <v>2621</v>
      </c>
      <c r="H38" s="54">
        <v>1459</v>
      </c>
      <c r="I38" s="30"/>
      <c r="J38" s="30">
        <v>67.400000000000006</v>
      </c>
    </row>
    <row r="39" spans="2:52" s="16" customFormat="1" ht="12.75" x14ac:dyDescent="0.2">
      <c r="B39" s="55" t="s">
        <v>140</v>
      </c>
      <c r="C39" s="56" t="s">
        <v>107</v>
      </c>
      <c r="D39" s="57" t="s">
        <v>45</v>
      </c>
      <c r="E39" s="43" t="s">
        <v>50</v>
      </c>
      <c r="F39" s="43" t="s">
        <v>141</v>
      </c>
      <c r="G39" s="43">
        <v>9282</v>
      </c>
      <c r="H39" s="43">
        <v>5692</v>
      </c>
      <c r="I39" s="43">
        <v>3197</v>
      </c>
      <c r="J39" s="43">
        <v>70.900000000000006</v>
      </c>
    </row>
    <row r="40" spans="2:52" ht="15.75" thickBot="1" x14ac:dyDescent="0.3">
      <c r="B40" s="58" t="s">
        <v>146</v>
      </c>
      <c r="C40" s="59"/>
      <c r="D40" s="60"/>
      <c r="E40" s="61"/>
      <c r="F40" s="61"/>
      <c r="G40" s="62">
        <f>SUM(G24:G39)</f>
        <v>85766</v>
      </c>
      <c r="H40" s="62">
        <f>SUM(H24:H39)</f>
        <v>48425</v>
      </c>
      <c r="I40" s="63">
        <f>SUM(I24:I39)</f>
        <v>10706</v>
      </c>
      <c r="J40" s="64">
        <f>SUM(G24:G39)/(SUM(G24/J24,G25/J25,G26/J26,G27/J27,G28/J28,G29/J29,G30/J30,G31/J31,G32/J32,G33/J33,G34/J34,G35/J35,G36/J36,G37/J37,G38/J38,G39/J39))</f>
        <v>63.119457034616602</v>
      </c>
    </row>
    <row r="41" spans="2:52" ht="15.75" thickBot="1" x14ac:dyDescent="0.3">
      <c r="B41" s="65" t="s">
        <v>145</v>
      </c>
      <c r="C41" s="66"/>
      <c r="D41" s="67"/>
      <c r="E41" s="68"/>
      <c r="F41" s="68"/>
      <c r="G41" s="69">
        <f>SUM(G11,G21,G40)</f>
        <v>145990</v>
      </c>
      <c r="H41" s="69">
        <f>SUM(H11,H21,H40)</f>
        <v>80190</v>
      </c>
      <c r="I41" s="69">
        <f>SUM(I11,I21,I40)</f>
        <v>18539</v>
      </c>
      <c r="J41" s="70">
        <f>SUM(G11,G21,G40)/(SUM(G11/J11,G21/J21,G40/J40))</f>
        <v>69.472127192611168</v>
      </c>
    </row>
    <row r="42" spans="2:52" ht="39.75" customHeight="1" x14ac:dyDescent="0.25">
      <c r="B42" s="145" t="s">
        <v>149</v>
      </c>
      <c r="C42" s="145"/>
      <c r="D42" s="145"/>
      <c r="E42" s="145"/>
      <c r="F42" s="145"/>
      <c r="G42" s="145"/>
      <c r="H42" s="145"/>
      <c r="I42" s="145"/>
      <c r="J42" s="145"/>
    </row>
    <row r="43" spans="2:52" s="71" customFormat="1" ht="109.5" customHeight="1" x14ac:dyDescent="0.25">
      <c r="B43" s="146" t="s">
        <v>153</v>
      </c>
      <c r="C43" s="146"/>
      <c r="D43" s="146"/>
      <c r="E43" s="146"/>
      <c r="F43" s="146"/>
      <c r="G43" s="146"/>
      <c r="H43" s="146"/>
      <c r="I43" s="146"/>
      <c r="J43" s="146"/>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2:52" s="71" customFormat="1" ht="35.25" customHeight="1" x14ac:dyDescent="0.25">
      <c r="B44" s="146" t="s">
        <v>155</v>
      </c>
      <c r="C44" s="146"/>
      <c r="D44" s="146"/>
      <c r="E44" s="146"/>
      <c r="F44" s="146"/>
      <c r="G44" s="146"/>
      <c r="H44" s="146"/>
      <c r="I44" s="146"/>
      <c r="J44" s="146"/>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2:52" s="71" customFormat="1" ht="41.25" customHeight="1" x14ac:dyDescent="0.25">
      <c r="B45" s="139" t="s">
        <v>157</v>
      </c>
      <c r="C45" s="139"/>
      <c r="D45" s="139"/>
      <c r="E45" s="139"/>
      <c r="F45" s="139"/>
      <c r="G45" s="139"/>
      <c r="H45" s="139"/>
      <c r="I45" s="139"/>
      <c r="J45" s="139"/>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2:52" s="71" customFormat="1" x14ac:dyDescent="0.25">
      <c r="B46" s="74" t="s">
        <v>159</v>
      </c>
      <c r="C46" s="75"/>
      <c r="D46" s="75"/>
      <c r="E46" s="75"/>
      <c r="F46" s="75"/>
      <c r="G46" s="75"/>
      <c r="H46" s="75"/>
      <c r="I46" s="75"/>
      <c r="J46" s="75"/>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2:52" s="71" customFormat="1" x14ac:dyDescent="0.25">
      <c r="B47" s="74" t="s">
        <v>160</v>
      </c>
      <c r="C47" s="76"/>
      <c r="D47" s="76"/>
      <c r="E47" s="76"/>
      <c r="F47" s="76"/>
      <c r="G47" s="76"/>
      <c r="H47" s="76"/>
      <c r="I47" s="76"/>
      <c r="J47" s="76"/>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2:52" ht="25.5" customHeight="1" x14ac:dyDescent="0.25">
      <c r="B48" s="139" t="s">
        <v>150</v>
      </c>
      <c r="C48" s="139"/>
      <c r="D48" s="139"/>
      <c r="E48" s="139"/>
      <c r="F48" s="139"/>
      <c r="G48" s="139"/>
      <c r="H48" s="139"/>
      <c r="I48" s="139"/>
      <c r="J48" s="139"/>
    </row>
    <row r="49" spans="2:4" ht="15.75" x14ac:dyDescent="0.25">
      <c r="B49" s="72"/>
      <c r="C49" s="25"/>
      <c r="D49" s="24"/>
    </row>
    <row r="50" spans="2:4" ht="15.75" x14ac:dyDescent="0.25">
      <c r="B50" s="72"/>
      <c r="C50" s="25"/>
      <c r="D50" s="24"/>
    </row>
    <row r="51" spans="2:4" ht="15.75" x14ac:dyDescent="0.25">
      <c r="B51" s="72"/>
      <c r="C51" s="25"/>
      <c r="D51" s="24"/>
    </row>
    <row r="52" spans="2:4" x14ac:dyDescent="0.25">
      <c r="C52" s="25"/>
      <c r="D52" s="24"/>
    </row>
    <row r="53" spans="2:4" x14ac:dyDescent="0.25">
      <c r="C53" s="25"/>
      <c r="D53" s="24"/>
    </row>
    <row r="54" spans="2:4" s="16" customFormat="1" ht="12.75" x14ac:dyDescent="0.2">
      <c r="B54" s="22"/>
      <c r="C54" s="25"/>
      <c r="D54" s="24"/>
    </row>
    <row r="55" spans="2:4" s="16" customFormat="1" ht="12.75" x14ac:dyDescent="0.2">
      <c r="B55" s="22"/>
      <c r="C55" s="25"/>
      <c r="D55" s="24"/>
    </row>
    <row r="56" spans="2:4" s="16" customFormat="1" ht="12.75" x14ac:dyDescent="0.2">
      <c r="B56" s="22"/>
      <c r="C56" s="25"/>
      <c r="D56" s="24"/>
    </row>
    <row r="57" spans="2:4" s="16" customFormat="1" ht="12.75" x14ac:dyDescent="0.2">
      <c r="B57" s="22"/>
      <c r="C57" s="25"/>
      <c r="D57" s="24"/>
    </row>
    <row r="58" spans="2:4" s="16" customFormat="1" ht="12.75" x14ac:dyDescent="0.2">
      <c r="B58" s="22"/>
      <c r="C58" s="25"/>
      <c r="D58" s="24"/>
    </row>
    <row r="59" spans="2:4" s="16" customFormat="1" ht="12.75" x14ac:dyDescent="0.2">
      <c r="B59" s="22"/>
      <c r="C59" s="25"/>
      <c r="D59" s="24"/>
    </row>
    <row r="60" spans="2:4" s="16" customFormat="1" ht="12.75" x14ac:dyDescent="0.2">
      <c r="B60" s="22"/>
      <c r="C60" s="25"/>
      <c r="D60" s="24"/>
    </row>
    <row r="61" spans="2:4" s="16" customFormat="1" ht="12.75" x14ac:dyDescent="0.2">
      <c r="B61" s="22"/>
      <c r="C61" s="25"/>
    </row>
    <row r="90" spans="2:4" x14ac:dyDescent="0.25">
      <c r="B90" s="73"/>
      <c r="C90" s="25"/>
      <c r="D90" s="24"/>
    </row>
  </sheetData>
  <mergeCells count="12">
    <mergeCell ref="B48:J48"/>
    <mergeCell ref="B2:B3"/>
    <mergeCell ref="C2:C3"/>
    <mergeCell ref="D2:D3"/>
    <mergeCell ref="E2:E3"/>
    <mergeCell ref="F2:F3"/>
    <mergeCell ref="J2:J3"/>
    <mergeCell ref="G2:I2"/>
    <mergeCell ref="B42:J42"/>
    <mergeCell ref="B43:J43"/>
    <mergeCell ref="B44:J44"/>
    <mergeCell ref="B45:J45"/>
  </mergeCells>
  <pageMargins left="0.25" right="0.25" top="0.75" bottom="0.75" header="0.3" footer="0.3"/>
  <pageSetup scale="70"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243</v>
      </c>
      <c r="C2" s="78"/>
      <c r="D2" s="78"/>
      <c r="E2" s="78"/>
      <c r="F2" s="78"/>
      <c r="G2" s="78"/>
      <c r="H2" s="78"/>
      <c r="I2" s="78"/>
    </row>
    <row r="3" spans="2:12" ht="26.25" customHeight="1" x14ac:dyDescent="0.2">
      <c r="B3" s="147" t="s">
        <v>26</v>
      </c>
      <c r="C3" s="148" t="s">
        <v>244</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292</v>
      </c>
      <c r="D6" s="135">
        <v>30</v>
      </c>
      <c r="E6" s="135">
        <v>62</v>
      </c>
      <c r="F6" s="135">
        <v>384</v>
      </c>
      <c r="G6" s="136">
        <f>(C6/(C6+E6))*D6</f>
        <v>24.745762711864405</v>
      </c>
      <c r="H6" s="136">
        <f>C6+G6</f>
        <v>316.74576271186442</v>
      </c>
      <c r="I6" s="157">
        <v>145990</v>
      </c>
      <c r="J6" s="134">
        <v>3.6</v>
      </c>
      <c r="K6" s="134">
        <v>3.1749999999999998</v>
      </c>
      <c r="L6" s="134">
        <v>4.1360000000000001</v>
      </c>
    </row>
    <row r="7" spans="2:12" x14ac:dyDescent="0.2">
      <c r="B7" s="6" t="s">
        <v>4</v>
      </c>
      <c r="C7" s="135">
        <v>115</v>
      </c>
      <c r="D7" s="135">
        <v>7</v>
      </c>
      <c r="E7" s="135">
        <v>23</v>
      </c>
      <c r="F7" s="135">
        <v>145</v>
      </c>
      <c r="G7" s="136">
        <f t="shared" ref="G7:G34" si="0">(C7/(C7+E7))*D7</f>
        <v>5.8333333333333339</v>
      </c>
      <c r="H7" s="136">
        <f t="shared" ref="H7:H34" si="1">C7+G7</f>
        <v>120.83333333333333</v>
      </c>
      <c r="I7" s="157">
        <v>115525</v>
      </c>
      <c r="J7" s="134">
        <v>4.5999999999999996</v>
      </c>
      <c r="K7" s="134">
        <v>3.7469999999999999</v>
      </c>
      <c r="L7" s="134">
        <v>5.6349999999999998</v>
      </c>
    </row>
    <row r="8" spans="2:12" x14ac:dyDescent="0.2">
      <c r="B8" s="6" t="s">
        <v>7</v>
      </c>
      <c r="C8" s="135">
        <v>62</v>
      </c>
      <c r="D8" s="135">
        <v>3</v>
      </c>
      <c r="E8" s="135">
        <v>18</v>
      </c>
      <c r="F8" s="135">
        <v>83</v>
      </c>
      <c r="G8" s="136">
        <f t="shared" si="0"/>
        <v>2.3250000000000002</v>
      </c>
      <c r="H8" s="136">
        <f t="shared" si="1"/>
        <v>64.325000000000003</v>
      </c>
      <c r="I8" s="157">
        <v>124565</v>
      </c>
      <c r="J8" s="134">
        <v>4.5</v>
      </c>
      <c r="K8" s="134">
        <v>3.4369999999999998</v>
      </c>
      <c r="L8" s="134">
        <v>5.9960000000000004</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74</v>
      </c>
      <c r="D11" s="135">
        <v>7</v>
      </c>
      <c r="E11" s="135">
        <v>17</v>
      </c>
      <c r="F11" s="135">
        <v>98</v>
      </c>
      <c r="G11" s="136">
        <f t="shared" si="0"/>
        <v>5.6923076923076925</v>
      </c>
      <c r="H11" s="136">
        <f t="shared" si="1"/>
        <v>79.692307692307693</v>
      </c>
      <c r="I11" s="157">
        <v>145990</v>
      </c>
      <c r="J11" s="134">
        <v>4.8</v>
      </c>
      <c r="K11" s="134">
        <v>3.7330000000000001</v>
      </c>
      <c r="L11" s="134">
        <v>6.0839999999999996</v>
      </c>
    </row>
    <row r="12" spans="2:12" x14ac:dyDescent="0.2">
      <c r="B12" s="6" t="s">
        <v>8</v>
      </c>
      <c r="C12" s="135">
        <v>130</v>
      </c>
      <c r="D12" s="135">
        <v>6</v>
      </c>
      <c r="E12" s="135">
        <v>19</v>
      </c>
      <c r="F12" s="135">
        <v>155</v>
      </c>
      <c r="G12" s="136">
        <f t="shared" si="0"/>
        <v>5.2348993288590604</v>
      </c>
      <c r="H12" s="136">
        <f t="shared" si="1"/>
        <v>135.23489932885906</v>
      </c>
      <c r="I12" s="157">
        <v>145990</v>
      </c>
      <c r="J12" s="134">
        <v>3.8</v>
      </c>
      <c r="K12" s="134">
        <v>3.157</v>
      </c>
      <c r="L12" s="134">
        <v>4.6079999999999997</v>
      </c>
    </row>
    <row r="13" spans="2:12" x14ac:dyDescent="0.2">
      <c r="B13" s="6" t="s">
        <v>6</v>
      </c>
      <c r="C13" s="135">
        <v>86</v>
      </c>
      <c r="D13" s="135">
        <v>16</v>
      </c>
      <c r="E13" s="135">
        <v>92</v>
      </c>
      <c r="F13" s="135">
        <v>194</v>
      </c>
      <c r="G13" s="136">
        <f t="shared" si="0"/>
        <v>7.7303370786516856</v>
      </c>
      <c r="H13" s="136">
        <f t="shared" si="1"/>
        <v>93.730337078651687</v>
      </c>
      <c r="I13" s="157">
        <v>141131</v>
      </c>
      <c r="J13" s="134">
        <v>3.1</v>
      </c>
      <c r="K13" s="134">
        <v>2.4239999999999999</v>
      </c>
      <c r="L13" s="134">
        <v>3.972</v>
      </c>
    </row>
    <row r="14" spans="2:12" x14ac:dyDescent="0.2">
      <c r="B14" s="6" t="s">
        <v>196</v>
      </c>
      <c r="C14" s="135">
        <v>42</v>
      </c>
      <c r="D14" s="135">
        <v>14</v>
      </c>
      <c r="E14" s="135">
        <v>202</v>
      </c>
      <c r="F14" s="135">
        <v>258</v>
      </c>
      <c r="G14" s="136">
        <f t="shared" si="0"/>
        <v>2.4098360655737703</v>
      </c>
      <c r="H14" s="136">
        <f t="shared" si="1"/>
        <v>44.409836065573771</v>
      </c>
      <c r="I14" s="157">
        <v>123628</v>
      </c>
      <c r="J14" s="134">
        <v>2.6</v>
      </c>
      <c r="K14" s="134">
        <v>1.982</v>
      </c>
      <c r="L14" s="134">
        <v>3.419</v>
      </c>
    </row>
    <row r="15" spans="2:12" x14ac:dyDescent="0.2">
      <c r="B15" s="6" t="s">
        <v>9</v>
      </c>
      <c r="C15" s="135">
        <v>38</v>
      </c>
      <c r="D15" s="135">
        <v>5</v>
      </c>
      <c r="E15" s="135">
        <v>19</v>
      </c>
      <c r="F15" s="135">
        <v>62</v>
      </c>
      <c r="G15" s="136">
        <f t="shared" si="0"/>
        <v>3.333333333333333</v>
      </c>
      <c r="H15" s="136">
        <f t="shared" si="1"/>
        <v>41.333333333333336</v>
      </c>
      <c r="I15" s="157">
        <v>145990</v>
      </c>
      <c r="J15" s="134">
        <v>3.2</v>
      </c>
      <c r="K15" s="134">
        <v>2.2890000000000001</v>
      </c>
      <c r="L15" s="134">
        <v>4.4749999999999996</v>
      </c>
    </row>
    <row r="16" spans="2:12" x14ac:dyDescent="0.2">
      <c r="B16" s="6" t="s">
        <v>10</v>
      </c>
      <c r="C16" s="135">
        <v>107</v>
      </c>
      <c r="D16" s="135">
        <v>13</v>
      </c>
      <c r="E16" s="135">
        <v>45</v>
      </c>
      <c r="F16" s="135">
        <v>165</v>
      </c>
      <c r="G16" s="136">
        <f t="shared" si="0"/>
        <v>9.151315789473685</v>
      </c>
      <c r="H16" s="136">
        <f t="shared" si="1"/>
        <v>116.15131578947368</v>
      </c>
      <c r="I16" s="157">
        <v>81939</v>
      </c>
      <c r="J16" s="134">
        <v>4.2</v>
      </c>
      <c r="K16" s="134">
        <v>3.2789999999999999</v>
      </c>
      <c r="L16" s="134">
        <v>5.2590000000000003</v>
      </c>
    </row>
    <row r="17" spans="2:12" ht="15" x14ac:dyDescent="0.2">
      <c r="B17" s="152" t="s">
        <v>11</v>
      </c>
      <c r="C17" s="135">
        <v>15</v>
      </c>
      <c r="D17" s="135">
        <v>3</v>
      </c>
      <c r="E17" s="135">
        <v>3</v>
      </c>
      <c r="F17" s="135">
        <v>21</v>
      </c>
      <c r="G17" s="136">
        <f t="shared" si="0"/>
        <v>2.5</v>
      </c>
      <c r="H17" s="136">
        <f t="shared" si="1"/>
        <v>17.5</v>
      </c>
      <c r="I17" s="157">
        <v>25120</v>
      </c>
      <c r="J17" s="158" t="s">
        <v>259</v>
      </c>
      <c r="K17" s="158" t="s">
        <v>259</v>
      </c>
      <c r="L17" s="158" t="s">
        <v>259</v>
      </c>
    </row>
    <row r="18" spans="2:12" x14ac:dyDescent="0.2">
      <c r="B18" s="154" t="s">
        <v>12</v>
      </c>
      <c r="C18" s="135">
        <v>162</v>
      </c>
      <c r="D18" s="135">
        <v>10</v>
      </c>
      <c r="E18" s="135">
        <v>30</v>
      </c>
      <c r="F18" s="135">
        <v>202</v>
      </c>
      <c r="G18" s="136">
        <f t="shared" si="0"/>
        <v>8.4375</v>
      </c>
      <c r="H18" s="136">
        <f t="shared" si="1"/>
        <v>170.4375</v>
      </c>
      <c r="I18" s="157">
        <v>49037</v>
      </c>
      <c r="J18" s="155">
        <v>5.2</v>
      </c>
      <c r="K18" s="155">
        <v>4.2539999999999996</v>
      </c>
      <c r="L18" s="155">
        <v>6.306</v>
      </c>
    </row>
    <row r="19" spans="2:12" ht="15" x14ac:dyDescent="0.2">
      <c r="B19" s="152" t="s">
        <v>37</v>
      </c>
      <c r="C19" s="135">
        <v>23</v>
      </c>
      <c r="D19" s="135">
        <v>10</v>
      </c>
      <c r="E19" s="135">
        <v>66</v>
      </c>
      <c r="F19" s="135">
        <v>99</v>
      </c>
      <c r="G19" s="136">
        <f t="shared" si="0"/>
        <v>2.5842696629213484</v>
      </c>
      <c r="H19" s="136">
        <f t="shared" si="1"/>
        <v>25.584269662921347</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2</v>
      </c>
      <c r="D22" s="135">
        <v>1</v>
      </c>
      <c r="E22" s="135">
        <v>0</v>
      </c>
      <c r="F22" s="135">
        <v>3</v>
      </c>
      <c r="G22" s="136">
        <f t="shared" si="0"/>
        <v>1</v>
      </c>
      <c r="H22" s="136">
        <f t="shared" si="1"/>
        <v>3</v>
      </c>
      <c r="I22" s="157">
        <v>31561</v>
      </c>
      <c r="J22" s="158" t="s">
        <v>259</v>
      </c>
      <c r="K22" s="158" t="s">
        <v>259</v>
      </c>
      <c r="L22" s="158" t="s">
        <v>259</v>
      </c>
    </row>
    <row r="23" spans="2:12" ht="15" x14ac:dyDescent="0.2">
      <c r="B23" s="152" t="s">
        <v>14</v>
      </c>
      <c r="C23" s="135">
        <v>20</v>
      </c>
      <c r="D23" s="135">
        <v>1</v>
      </c>
      <c r="E23" s="135">
        <v>4</v>
      </c>
      <c r="F23" s="135">
        <v>25</v>
      </c>
      <c r="G23" s="136">
        <f t="shared" si="0"/>
        <v>0.83333333333333337</v>
      </c>
      <c r="H23" s="136">
        <f t="shared" si="1"/>
        <v>20.833333333333332</v>
      </c>
      <c r="I23" s="157">
        <v>31561</v>
      </c>
      <c r="J23" s="158" t="s">
        <v>259</v>
      </c>
      <c r="K23" s="158" t="s">
        <v>259</v>
      </c>
      <c r="L23" s="158" t="s">
        <v>259</v>
      </c>
    </row>
    <row r="24" spans="2:12" x14ac:dyDescent="0.2">
      <c r="B24" s="6" t="s">
        <v>15</v>
      </c>
      <c r="C24" s="135">
        <v>65</v>
      </c>
      <c r="D24" s="135">
        <v>3</v>
      </c>
      <c r="E24" s="135">
        <v>8</v>
      </c>
      <c r="F24" s="135">
        <v>76</v>
      </c>
      <c r="G24" s="136">
        <f t="shared" si="0"/>
        <v>2.6712328767123288</v>
      </c>
      <c r="H24" s="136">
        <f t="shared" si="1"/>
        <v>67.671232876712324</v>
      </c>
      <c r="I24" s="157">
        <v>31561</v>
      </c>
      <c r="J24" s="134">
        <v>2.5</v>
      </c>
      <c r="K24" s="134">
        <v>1.7070000000000001</v>
      </c>
      <c r="L24" s="134">
        <v>3.5339999999999998</v>
      </c>
    </row>
    <row r="25" spans="2:12" x14ac:dyDescent="0.2">
      <c r="B25" s="6" t="s">
        <v>5</v>
      </c>
      <c r="C25" s="135">
        <v>117</v>
      </c>
      <c r="D25" s="135">
        <v>23</v>
      </c>
      <c r="E25" s="135">
        <v>68</v>
      </c>
      <c r="F25" s="135">
        <v>208</v>
      </c>
      <c r="G25" s="136">
        <f t="shared" si="0"/>
        <v>14.545945945945945</v>
      </c>
      <c r="H25" s="136">
        <f t="shared" si="1"/>
        <v>131.54594594594596</v>
      </c>
      <c r="I25" s="157">
        <v>86789</v>
      </c>
      <c r="J25" s="134">
        <v>4</v>
      </c>
      <c r="K25" s="134">
        <v>3.2040000000000002</v>
      </c>
      <c r="L25" s="134">
        <v>5.0720000000000001</v>
      </c>
    </row>
    <row r="26" spans="2:12" ht="15" x14ac:dyDescent="0.2">
      <c r="B26" s="152" t="s">
        <v>3</v>
      </c>
      <c r="C26" s="135">
        <v>24</v>
      </c>
      <c r="D26" s="135">
        <v>37</v>
      </c>
      <c r="E26" s="135">
        <v>152</v>
      </c>
      <c r="F26" s="135">
        <v>213</v>
      </c>
      <c r="G26" s="136">
        <f t="shared" si="0"/>
        <v>5.045454545454545</v>
      </c>
      <c r="H26" s="136">
        <f t="shared" si="1"/>
        <v>29.045454545454547</v>
      </c>
      <c r="I26" s="157">
        <v>42147</v>
      </c>
      <c r="J26" s="158" t="s">
        <v>259</v>
      </c>
      <c r="K26" s="158" t="s">
        <v>259</v>
      </c>
      <c r="L26" s="158" t="s">
        <v>259</v>
      </c>
    </row>
    <row r="27" spans="2:12" x14ac:dyDescent="0.2">
      <c r="B27" s="154" t="s">
        <v>18</v>
      </c>
      <c r="C27" s="135">
        <v>91</v>
      </c>
      <c r="D27" s="135">
        <v>113</v>
      </c>
      <c r="E27" s="135">
        <v>156</v>
      </c>
      <c r="F27" s="135">
        <v>360</v>
      </c>
      <c r="G27" s="136">
        <f t="shared" si="0"/>
        <v>41.631578947368418</v>
      </c>
      <c r="H27" s="136">
        <f t="shared" si="1"/>
        <v>132.63157894736841</v>
      </c>
      <c r="I27" s="157">
        <v>30088</v>
      </c>
      <c r="J27" s="155">
        <v>12.3</v>
      </c>
      <c r="K27" s="155">
        <v>9.2010000000000005</v>
      </c>
      <c r="L27" s="155">
        <v>16.475000000000001</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341</v>
      </c>
      <c r="D30" s="135">
        <v>7</v>
      </c>
      <c r="E30" s="135">
        <v>18</v>
      </c>
      <c r="F30" s="135">
        <v>366</v>
      </c>
      <c r="G30" s="136">
        <f t="shared" si="0"/>
        <v>6.649025069637883</v>
      </c>
      <c r="H30" s="136">
        <f t="shared" si="1"/>
        <v>347.6490250696379</v>
      </c>
      <c r="I30" s="157">
        <v>43994</v>
      </c>
      <c r="J30" s="134">
        <v>3.1</v>
      </c>
      <c r="K30" s="134">
        <v>2.6280000000000001</v>
      </c>
      <c r="L30" s="134">
        <v>3.7629999999999999</v>
      </c>
    </row>
    <row r="31" spans="2:12" x14ac:dyDescent="0.2">
      <c r="B31" s="6" t="s">
        <v>20</v>
      </c>
      <c r="C31" s="135">
        <v>385</v>
      </c>
      <c r="D31" s="135">
        <v>19</v>
      </c>
      <c r="E31" s="135">
        <v>18</v>
      </c>
      <c r="F31" s="135">
        <v>422</v>
      </c>
      <c r="G31" s="136">
        <f t="shared" si="0"/>
        <v>18.151364764267992</v>
      </c>
      <c r="H31" s="136">
        <f t="shared" si="1"/>
        <v>403.15136476426801</v>
      </c>
      <c r="I31" s="157">
        <v>116210</v>
      </c>
      <c r="J31" s="134">
        <v>4.4000000000000004</v>
      </c>
      <c r="K31" s="134">
        <v>3.8050000000000002</v>
      </c>
      <c r="L31" s="134">
        <v>5.1479999999999997</v>
      </c>
    </row>
    <row r="32" spans="2:12" x14ac:dyDescent="0.2">
      <c r="B32" s="154" t="s">
        <v>21</v>
      </c>
      <c r="C32" s="135">
        <v>211</v>
      </c>
      <c r="D32" s="135">
        <v>9</v>
      </c>
      <c r="E32" s="135">
        <v>8</v>
      </c>
      <c r="F32" s="135">
        <v>228</v>
      </c>
      <c r="G32" s="136">
        <f t="shared" si="0"/>
        <v>8.6712328767123292</v>
      </c>
      <c r="H32" s="136">
        <f t="shared" si="1"/>
        <v>219.67123287671234</v>
      </c>
      <c r="I32" s="157">
        <v>116210</v>
      </c>
      <c r="J32" s="155">
        <v>5.6</v>
      </c>
      <c r="K32" s="155">
        <v>4.5229999999999997</v>
      </c>
      <c r="L32" s="155">
        <v>6.9829999999999997</v>
      </c>
    </row>
    <row r="33" spans="2:12" x14ac:dyDescent="0.2">
      <c r="B33" s="154" t="s">
        <v>22</v>
      </c>
      <c r="C33" s="135">
        <v>262</v>
      </c>
      <c r="D33" s="135">
        <v>24</v>
      </c>
      <c r="E33" s="135">
        <v>15</v>
      </c>
      <c r="F33" s="135">
        <v>301</v>
      </c>
      <c r="G33" s="136">
        <f t="shared" si="0"/>
        <v>22.700361010830324</v>
      </c>
      <c r="H33" s="136">
        <f t="shared" si="1"/>
        <v>284.70036101083031</v>
      </c>
      <c r="I33" s="157">
        <v>90822</v>
      </c>
      <c r="J33" s="155">
        <v>5.9</v>
      </c>
      <c r="K33" s="155">
        <v>4.8780000000000001</v>
      </c>
      <c r="L33" s="155">
        <v>7.125</v>
      </c>
    </row>
    <row r="34" spans="2:12" x14ac:dyDescent="0.2">
      <c r="B34" s="154" t="s">
        <v>23</v>
      </c>
      <c r="C34" s="135">
        <v>153</v>
      </c>
      <c r="D34" s="135">
        <v>12</v>
      </c>
      <c r="E34" s="135">
        <v>6</v>
      </c>
      <c r="F34" s="135">
        <v>171</v>
      </c>
      <c r="G34" s="136">
        <f t="shared" si="0"/>
        <v>11.547169811320755</v>
      </c>
      <c r="H34" s="136">
        <f t="shared" si="1"/>
        <v>164.54716981132074</v>
      </c>
      <c r="I34" s="157">
        <v>90822</v>
      </c>
      <c r="J34" s="155">
        <v>7.6</v>
      </c>
      <c r="K34" s="155">
        <v>6.0419999999999998</v>
      </c>
      <c r="L34" s="155">
        <v>9.6419999999999995</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245</v>
      </c>
      <c r="C2" s="78"/>
      <c r="D2" s="78"/>
      <c r="E2" s="78"/>
      <c r="F2" s="78"/>
      <c r="G2" s="78"/>
      <c r="H2" s="78"/>
      <c r="I2" s="78"/>
    </row>
    <row r="3" spans="2:12" ht="26.25" customHeight="1" x14ac:dyDescent="0.2">
      <c r="B3" s="147" t="s">
        <v>26</v>
      </c>
      <c r="C3" s="148" t="s">
        <v>246</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409</v>
      </c>
      <c r="D6" s="135">
        <v>38</v>
      </c>
      <c r="E6" s="135">
        <v>64</v>
      </c>
      <c r="F6" s="135">
        <v>511</v>
      </c>
      <c r="G6" s="136">
        <f>(C6/(C6+E6))*D6</f>
        <v>32.858350951374206</v>
      </c>
      <c r="H6" s="136">
        <f>C6+G6</f>
        <v>441.85835095137418</v>
      </c>
      <c r="I6" s="157">
        <v>145990</v>
      </c>
      <c r="J6" s="134">
        <v>3.8</v>
      </c>
      <c r="K6" s="134">
        <v>3.4009999999999998</v>
      </c>
      <c r="L6" s="134">
        <v>4.2729999999999997</v>
      </c>
    </row>
    <row r="7" spans="2:12" x14ac:dyDescent="0.2">
      <c r="B7" s="154" t="s">
        <v>4</v>
      </c>
      <c r="C7" s="135">
        <v>161</v>
      </c>
      <c r="D7" s="135">
        <v>10</v>
      </c>
      <c r="E7" s="135">
        <v>25</v>
      </c>
      <c r="F7" s="135">
        <v>196</v>
      </c>
      <c r="G7" s="136">
        <f t="shared" ref="G7:G34" si="0">(C7/(C7+E7))*D7</f>
        <v>8.655913978494624</v>
      </c>
      <c r="H7" s="136">
        <f t="shared" ref="H7:H34" si="1">C7+G7</f>
        <v>169.65591397849462</v>
      </c>
      <c r="I7" s="157">
        <v>115525</v>
      </c>
      <c r="J7" s="155">
        <v>5.4</v>
      </c>
      <c r="K7" s="155">
        <v>4.5869999999999997</v>
      </c>
      <c r="L7" s="155">
        <v>6.4240000000000004</v>
      </c>
    </row>
    <row r="8" spans="2:12" x14ac:dyDescent="0.2">
      <c r="B8" s="154" t="s">
        <v>7</v>
      </c>
      <c r="C8" s="135">
        <v>92</v>
      </c>
      <c r="D8" s="135">
        <v>7</v>
      </c>
      <c r="E8" s="135">
        <v>11</v>
      </c>
      <c r="F8" s="135">
        <v>110</v>
      </c>
      <c r="G8" s="136">
        <f t="shared" si="0"/>
        <v>6.2524271844660202</v>
      </c>
      <c r="H8" s="136">
        <f t="shared" si="1"/>
        <v>98.252427184466015</v>
      </c>
      <c r="I8" s="157">
        <v>124565</v>
      </c>
      <c r="J8" s="155">
        <v>5.2</v>
      </c>
      <c r="K8" s="155">
        <v>4.1050000000000004</v>
      </c>
      <c r="L8" s="155">
        <v>6.58</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85</v>
      </c>
      <c r="D11" s="135">
        <v>14</v>
      </c>
      <c r="E11" s="135">
        <v>14</v>
      </c>
      <c r="F11" s="135">
        <v>113</v>
      </c>
      <c r="G11" s="136">
        <f t="shared" si="0"/>
        <v>12.020202020202021</v>
      </c>
      <c r="H11" s="136">
        <f t="shared" si="1"/>
        <v>97.020202020202021</v>
      </c>
      <c r="I11" s="157">
        <v>145990</v>
      </c>
      <c r="J11" s="134">
        <v>3.9</v>
      </c>
      <c r="K11" s="134">
        <v>2.9790000000000001</v>
      </c>
      <c r="L11" s="134">
        <v>5.234</v>
      </c>
    </row>
    <row r="12" spans="2:12" x14ac:dyDescent="0.2">
      <c r="B12" s="6" t="s">
        <v>8</v>
      </c>
      <c r="C12" s="135">
        <v>168</v>
      </c>
      <c r="D12" s="135">
        <v>10</v>
      </c>
      <c r="E12" s="135">
        <v>22</v>
      </c>
      <c r="F12" s="135">
        <v>200</v>
      </c>
      <c r="G12" s="136">
        <f t="shared" si="0"/>
        <v>8.8421052631578938</v>
      </c>
      <c r="H12" s="136">
        <f t="shared" si="1"/>
        <v>176.84210526315789</v>
      </c>
      <c r="I12" s="157">
        <v>145990</v>
      </c>
      <c r="J12" s="134">
        <v>3.9</v>
      </c>
      <c r="K12" s="134">
        <v>3.258</v>
      </c>
      <c r="L12" s="134">
        <v>4.7850000000000001</v>
      </c>
    </row>
    <row r="13" spans="2:12" x14ac:dyDescent="0.2">
      <c r="B13" s="6" t="s">
        <v>6</v>
      </c>
      <c r="C13" s="135">
        <v>153</v>
      </c>
      <c r="D13" s="135">
        <v>29</v>
      </c>
      <c r="E13" s="135">
        <v>117</v>
      </c>
      <c r="F13" s="135">
        <v>299</v>
      </c>
      <c r="G13" s="136">
        <f t="shared" si="0"/>
        <v>16.433333333333334</v>
      </c>
      <c r="H13" s="136">
        <f t="shared" si="1"/>
        <v>169.43333333333334</v>
      </c>
      <c r="I13" s="157">
        <v>141131</v>
      </c>
      <c r="J13" s="134">
        <v>4.3</v>
      </c>
      <c r="K13" s="134">
        <v>3.573</v>
      </c>
      <c r="L13" s="134">
        <v>5.0780000000000003</v>
      </c>
    </row>
    <row r="14" spans="2:12" x14ac:dyDescent="0.2">
      <c r="B14" s="6" t="s">
        <v>196</v>
      </c>
      <c r="C14" s="135">
        <v>71</v>
      </c>
      <c r="D14" s="135">
        <v>35</v>
      </c>
      <c r="E14" s="135">
        <v>246</v>
      </c>
      <c r="F14" s="135">
        <v>352</v>
      </c>
      <c r="G14" s="136">
        <f t="shared" si="0"/>
        <v>7.8391167192429023</v>
      </c>
      <c r="H14" s="136">
        <f t="shared" si="1"/>
        <v>78.839116719242895</v>
      </c>
      <c r="I14" s="157">
        <v>123628</v>
      </c>
      <c r="J14" s="134">
        <v>3.1</v>
      </c>
      <c r="K14" s="134">
        <v>2.3420000000000001</v>
      </c>
      <c r="L14" s="134">
        <v>4.1109999999999998</v>
      </c>
    </row>
    <row r="15" spans="2:12" x14ac:dyDescent="0.2">
      <c r="B15" s="6" t="s">
        <v>9</v>
      </c>
      <c r="C15" s="135">
        <v>53</v>
      </c>
      <c r="D15" s="135">
        <v>7</v>
      </c>
      <c r="E15" s="135">
        <v>31</v>
      </c>
      <c r="F15" s="135">
        <v>91</v>
      </c>
      <c r="G15" s="136">
        <f t="shared" si="0"/>
        <v>4.4166666666666661</v>
      </c>
      <c r="H15" s="136">
        <f t="shared" si="1"/>
        <v>57.416666666666664</v>
      </c>
      <c r="I15" s="157">
        <v>145990</v>
      </c>
      <c r="J15" s="134">
        <v>3.5</v>
      </c>
      <c r="K15" s="134">
        <v>2.6230000000000002</v>
      </c>
      <c r="L15" s="134">
        <v>4.79</v>
      </c>
    </row>
    <row r="16" spans="2:12" x14ac:dyDescent="0.2">
      <c r="B16" s="6" t="s">
        <v>10</v>
      </c>
      <c r="C16" s="135">
        <v>144</v>
      </c>
      <c r="D16" s="135">
        <v>18</v>
      </c>
      <c r="E16" s="135">
        <v>48</v>
      </c>
      <c r="F16" s="135">
        <v>210</v>
      </c>
      <c r="G16" s="136">
        <f t="shared" si="0"/>
        <v>13.5</v>
      </c>
      <c r="H16" s="136">
        <f t="shared" si="1"/>
        <v>157.5</v>
      </c>
      <c r="I16" s="157">
        <v>81939</v>
      </c>
      <c r="J16" s="134">
        <v>4.3</v>
      </c>
      <c r="K16" s="134">
        <v>3.5209999999999999</v>
      </c>
      <c r="L16" s="134">
        <v>5.3049999999999997</v>
      </c>
    </row>
    <row r="17" spans="2:12" ht="15" x14ac:dyDescent="0.2">
      <c r="B17" s="152" t="s">
        <v>11</v>
      </c>
      <c r="C17" s="135">
        <v>18</v>
      </c>
      <c r="D17" s="135">
        <v>0</v>
      </c>
      <c r="E17" s="135">
        <v>5</v>
      </c>
      <c r="F17" s="135">
        <v>23</v>
      </c>
      <c r="G17" s="136">
        <f t="shared" si="0"/>
        <v>0</v>
      </c>
      <c r="H17" s="136">
        <f t="shared" si="1"/>
        <v>18</v>
      </c>
      <c r="I17" s="157">
        <v>25120</v>
      </c>
      <c r="J17" s="158" t="s">
        <v>259</v>
      </c>
      <c r="K17" s="158" t="s">
        <v>259</v>
      </c>
      <c r="L17" s="158" t="s">
        <v>259</v>
      </c>
    </row>
    <row r="18" spans="2:12" x14ac:dyDescent="0.2">
      <c r="B18" s="6" t="s">
        <v>12</v>
      </c>
      <c r="C18" s="135">
        <v>192</v>
      </c>
      <c r="D18" s="135">
        <v>15</v>
      </c>
      <c r="E18" s="135">
        <v>33</v>
      </c>
      <c r="F18" s="135">
        <v>240</v>
      </c>
      <c r="G18" s="136">
        <f t="shared" si="0"/>
        <v>12.8</v>
      </c>
      <c r="H18" s="136">
        <f t="shared" si="1"/>
        <v>204.8</v>
      </c>
      <c r="I18" s="157">
        <v>49037</v>
      </c>
      <c r="J18" s="134">
        <v>4.9000000000000004</v>
      </c>
      <c r="K18" s="134">
        <v>4.008</v>
      </c>
      <c r="L18" s="134">
        <v>5.9009999999999998</v>
      </c>
    </row>
    <row r="19" spans="2:12" x14ac:dyDescent="0.2">
      <c r="B19" s="6" t="s">
        <v>37</v>
      </c>
      <c r="C19" s="135">
        <v>36</v>
      </c>
      <c r="D19" s="135">
        <v>15</v>
      </c>
      <c r="E19" s="135">
        <v>90</v>
      </c>
      <c r="F19" s="135">
        <v>141</v>
      </c>
      <c r="G19" s="136">
        <f t="shared" si="0"/>
        <v>4.2857142857142856</v>
      </c>
      <c r="H19" s="136">
        <f t="shared" si="1"/>
        <v>40.285714285714285</v>
      </c>
      <c r="I19" s="157">
        <v>47661</v>
      </c>
      <c r="J19" s="134">
        <v>3.9</v>
      </c>
      <c r="K19" s="134">
        <v>2.4079999999999999</v>
      </c>
      <c r="L19" s="134">
        <v>6.4269999999999996</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0</v>
      </c>
      <c r="D22" s="135">
        <v>0</v>
      </c>
      <c r="E22" s="135">
        <v>0</v>
      </c>
      <c r="F22" s="135">
        <v>0</v>
      </c>
      <c r="G22" s="136">
        <v>0</v>
      </c>
      <c r="H22" s="136">
        <f t="shared" si="1"/>
        <v>0</v>
      </c>
      <c r="I22" s="157">
        <v>31561</v>
      </c>
      <c r="J22" s="158" t="s">
        <v>259</v>
      </c>
      <c r="K22" s="158" t="s">
        <v>259</v>
      </c>
      <c r="L22" s="158" t="s">
        <v>259</v>
      </c>
    </row>
    <row r="23" spans="2:12" x14ac:dyDescent="0.2">
      <c r="B23" s="154" t="s">
        <v>14</v>
      </c>
      <c r="C23" s="135">
        <v>32</v>
      </c>
      <c r="D23" s="135">
        <v>1</v>
      </c>
      <c r="E23" s="135">
        <v>2</v>
      </c>
      <c r="F23" s="135">
        <v>35</v>
      </c>
      <c r="G23" s="136">
        <f t="shared" si="0"/>
        <v>0.94117647058823528</v>
      </c>
      <c r="H23" s="136">
        <f t="shared" si="1"/>
        <v>32.941176470588232</v>
      </c>
      <c r="I23" s="157">
        <v>31561</v>
      </c>
      <c r="J23" s="155">
        <v>5.4</v>
      </c>
      <c r="K23" s="155">
        <v>3.5790000000000002</v>
      </c>
      <c r="L23" s="155">
        <v>8.266</v>
      </c>
    </row>
    <row r="24" spans="2:12" x14ac:dyDescent="0.2">
      <c r="B24" s="6" t="s">
        <v>15</v>
      </c>
      <c r="C24" s="135">
        <v>90</v>
      </c>
      <c r="D24" s="135">
        <v>4</v>
      </c>
      <c r="E24" s="135">
        <v>7</v>
      </c>
      <c r="F24" s="135">
        <v>101</v>
      </c>
      <c r="G24" s="136">
        <f t="shared" si="0"/>
        <v>3.7113402061855671</v>
      </c>
      <c r="H24" s="136">
        <f t="shared" si="1"/>
        <v>93.711340206185568</v>
      </c>
      <c r="I24" s="157">
        <v>31561</v>
      </c>
      <c r="J24" s="134">
        <v>3.4</v>
      </c>
      <c r="K24" s="134">
        <v>2.59</v>
      </c>
      <c r="L24" s="134">
        <v>4.5270000000000001</v>
      </c>
    </row>
    <row r="25" spans="2:12" x14ac:dyDescent="0.2">
      <c r="B25" s="6" t="s">
        <v>5</v>
      </c>
      <c r="C25" s="135">
        <v>138</v>
      </c>
      <c r="D25" s="135">
        <v>23</v>
      </c>
      <c r="E25" s="135">
        <v>58</v>
      </c>
      <c r="F25" s="135">
        <v>219</v>
      </c>
      <c r="G25" s="136">
        <f t="shared" si="0"/>
        <v>16.193877551020407</v>
      </c>
      <c r="H25" s="136">
        <f t="shared" si="1"/>
        <v>154.19387755102042</v>
      </c>
      <c r="I25" s="157">
        <v>86789</v>
      </c>
      <c r="J25" s="134">
        <v>4.3</v>
      </c>
      <c r="K25" s="134">
        <v>3.544</v>
      </c>
      <c r="L25" s="134">
        <v>5.1890000000000001</v>
      </c>
    </row>
    <row r="26" spans="2:12" x14ac:dyDescent="0.2">
      <c r="B26" s="154" t="s">
        <v>3</v>
      </c>
      <c r="C26" s="135">
        <v>46</v>
      </c>
      <c r="D26" s="135">
        <v>86</v>
      </c>
      <c r="E26" s="135">
        <v>175</v>
      </c>
      <c r="F26" s="135">
        <v>307</v>
      </c>
      <c r="G26" s="136">
        <f t="shared" si="0"/>
        <v>17.900452488687783</v>
      </c>
      <c r="H26" s="136">
        <f t="shared" si="1"/>
        <v>63.900452488687783</v>
      </c>
      <c r="I26" s="157">
        <v>42147</v>
      </c>
      <c r="J26" s="155">
        <v>10.4</v>
      </c>
      <c r="K26" s="155">
        <v>7.2279999999999998</v>
      </c>
      <c r="L26" s="155">
        <v>14.856999999999999</v>
      </c>
    </row>
    <row r="27" spans="2:12" x14ac:dyDescent="0.2">
      <c r="B27" s="154" t="s">
        <v>17</v>
      </c>
      <c r="C27" s="135">
        <v>156</v>
      </c>
      <c r="D27" s="135">
        <v>113</v>
      </c>
      <c r="E27" s="135">
        <v>91</v>
      </c>
      <c r="F27" s="135">
        <v>360</v>
      </c>
      <c r="G27" s="136">
        <f t="shared" si="0"/>
        <v>71.368421052631575</v>
      </c>
      <c r="H27" s="136">
        <f t="shared" si="1"/>
        <v>227.36842105263156</v>
      </c>
      <c r="I27" s="157">
        <v>33168</v>
      </c>
      <c r="J27" s="155">
        <v>12.3</v>
      </c>
      <c r="K27" s="155">
        <v>10.138999999999999</v>
      </c>
      <c r="L27" s="155">
        <v>14.9</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341</v>
      </c>
      <c r="D30" s="135">
        <v>8</v>
      </c>
      <c r="E30" s="135">
        <v>12</v>
      </c>
      <c r="F30" s="135">
        <v>361</v>
      </c>
      <c r="G30" s="136">
        <f t="shared" si="0"/>
        <v>7.7280453257790365</v>
      </c>
      <c r="H30" s="136">
        <f t="shared" si="1"/>
        <v>348.72804532577902</v>
      </c>
      <c r="I30" s="157">
        <v>43994</v>
      </c>
      <c r="J30" s="134">
        <v>3.2</v>
      </c>
      <c r="K30" s="134">
        <v>2.8050000000000002</v>
      </c>
      <c r="L30" s="134">
        <v>3.6309999999999998</v>
      </c>
    </row>
    <row r="31" spans="2:12" x14ac:dyDescent="0.2">
      <c r="B31" s="6" t="s">
        <v>20</v>
      </c>
      <c r="C31" s="135">
        <v>393</v>
      </c>
      <c r="D31" s="135">
        <v>21</v>
      </c>
      <c r="E31" s="135">
        <v>12</v>
      </c>
      <c r="F31" s="135">
        <v>426</v>
      </c>
      <c r="G31" s="136">
        <f t="shared" si="0"/>
        <v>20.377777777777776</v>
      </c>
      <c r="H31" s="136">
        <f t="shared" si="1"/>
        <v>413.37777777777779</v>
      </c>
      <c r="I31" s="157">
        <v>116210</v>
      </c>
      <c r="J31" s="134">
        <v>4.2</v>
      </c>
      <c r="K31" s="134">
        <v>3.69</v>
      </c>
      <c r="L31" s="134">
        <v>4.8220000000000001</v>
      </c>
    </row>
    <row r="32" spans="2:12" x14ac:dyDescent="0.2">
      <c r="B32" s="6" t="s">
        <v>21</v>
      </c>
      <c r="C32" s="135">
        <v>196</v>
      </c>
      <c r="D32" s="135">
        <v>12</v>
      </c>
      <c r="E32" s="135">
        <v>6</v>
      </c>
      <c r="F32" s="135">
        <v>214</v>
      </c>
      <c r="G32" s="136">
        <f t="shared" si="0"/>
        <v>11.643564356435643</v>
      </c>
      <c r="H32" s="136">
        <f t="shared" si="1"/>
        <v>207.64356435643563</v>
      </c>
      <c r="I32" s="157">
        <v>116210</v>
      </c>
      <c r="J32" s="134">
        <v>4.9000000000000004</v>
      </c>
      <c r="K32" s="134">
        <v>4.032</v>
      </c>
      <c r="L32" s="134">
        <v>6.0579999999999998</v>
      </c>
    </row>
    <row r="33" spans="2:12" x14ac:dyDescent="0.2">
      <c r="B33" s="6" t="s">
        <v>22</v>
      </c>
      <c r="C33" s="135">
        <v>276</v>
      </c>
      <c r="D33" s="135">
        <v>14</v>
      </c>
      <c r="E33" s="135">
        <v>8</v>
      </c>
      <c r="F33" s="135">
        <v>298</v>
      </c>
      <c r="G33" s="136">
        <f t="shared" si="0"/>
        <v>13.605633802816902</v>
      </c>
      <c r="H33" s="136">
        <f t="shared" si="1"/>
        <v>289.6056338028169</v>
      </c>
      <c r="I33" s="157">
        <v>90822</v>
      </c>
      <c r="J33" s="134">
        <v>4.9000000000000004</v>
      </c>
      <c r="K33" s="134">
        <v>4.1840000000000002</v>
      </c>
      <c r="L33" s="134">
        <v>5.8</v>
      </c>
    </row>
    <row r="34" spans="2:12" x14ac:dyDescent="0.2">
      <c r="B34" s="154" t="s">
        <v>23</v>
      </c>
      <c r="C34" s="135">
        <v>148</v>
      </c>
      <c r="D34" s="135">
        <v>10</v>
      </c>
      <c r="E34" s="135">
        <v>7</v>
      </c>
      <c r="F34" s="135">
        <v>165</v>
      </c>
      <c r="G34" s="136">
        <f t="shared" si="0"/>
        <v>9.5483870967741939</v>
      </c>
      <c r="H34" s="136">
        <f t="shared" si="1"/>
        <v>157.54838709677421</v>
      </c>
      <c r="I34" s="157">
        <v>90822</v>
      </c>
      <c r="J34" s="155">
        <v>6.1</v>
      </c>
      <c r="K34" s="155">
        <v>4.9219999999999997</v>
      </c>
      <c r="L34" s="155">
        <v>7.5460000000000003</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topLeftCell="A3"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247</v>
      </c>
      <c r="C2" s="78"/>
      <c r="D2" s="78"/>
      <c r="E2" s="78"/>
      <c r="F2" s="78"/>
      <c r="G2" s="78"/>
      <c r="H2" s="78"/>
      <c r="I2" s="78"/>
    </row>
    <row r="3" spans="2:12" ht="26.25" customHeight="1" x14ac:dyDescent="0.2">
      <c r="B3" s="147" t="s">
        <v>26</v>
      </c>
      <c r="C3" s="148" t="s">
        <v>248</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800</v>
      </c>
      <c r="D6" s="135">
        <v>113</v>
      </c>
      <c r="E6" s="135">
        <v>764</v>
      </c>
      <c r="F6" s="135">
        <v>1677</v>
      </c>
      <c r="G6" s="136">
        <f>(C6/(C6+E6))*D6</f>
        <v>57.800511508951409</v>
      </c>
      <c r="H6" s="136">
        <f>C6+G6</f>
        <v>857.80051150895144</v>
      </c>
      <c r="I6" s="157">
        <v>145990</v>
      </c>
      <c r="J6" s="134">
        <v>2.6</v>
      </c>
      <c r="K6" s="134">
        <v>2.343</v>
      </c>
      <c r="L6" s="134">
        <v>2.8450000000000002</v>
      </c>
    </row>
    <row r="7" spans="2:12" x14ac:dyDescent="0.2">
      <c r="B7" s="6" t="s">
        <v>4</v>
      </c>
      <c r="C7" s="135">
        <v>156</v>
      </c>
      <c r="D7" s="135">
        <v>22</v>
      </c>
      <c r="E7" s="135">
        <v>205</v>
      </c>
      <c r="F7" s="135">
        <v>383</v>
      </c>
      <c r="G7" s="136">
        <f t="shared" ref="G7:G34" si="0">(C7/(C7+E7))*D7</f>
        <v>9.5069252077562325</v>
      </c>
      <c r="H7" s="136">
        <f t="shared" ref="H7:H34" si="1">C7+G7</f>
        <v>165.50692520775624</v>
      </c>
      <c r="I7" s="157">
        <v>115525</v>
      </c>
      <c r="J7" s="134">
        <v>2.6</v>
      </c>
      <c r="K7" s="134">
        <v>2.1219999999999999</v>
      </c>
      <c r="L7" s="134">
        <v>3.1019999999999999</v>
      </c>
    </row>
    <row r="8" spans="2:12" x14ac:dyDescent="0.2">
      <c r="B8" s="6" t="s">
        <v>7</v>
      </c>
      <c r="C8" s="135">
        <v>142</v>
      </c>
      <c r="D8" s="135">
        <v>21</v>
      </c>
      <c r="E8" s="135">
        <v>175</v>
      </c>
      <c r="F8" s="135">
        <v>338</v>
      </c>
      <c r="G8" s="136">
        <f t="shared" si="0"/>
        <v>9.4069400630914828</v>
      </c>
      <c r="H8" s="136">
        <f t="shared" si="1"/>
        <v>151.4069400630915</v>
      </c>
      <c r="I8" s="157">
        <v>124565</v>
      </c>
      <c r="J8" s="134">
        <v>2.2999999999999998</v>
      </c>
      <c r="K8" s="134">
        <v>1.9179999999999999</v>
      </c>
      <c r="L8" s="134">
        <v>2.7989999999999999</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132</v>
      </c>
      <c r="D11" s="135">
        <v>17</v>
      </c>
      <c r="E11" s="135">
        <v>200</v>
      </c>
      <c r="F11" s="135">
        <v>349</v>
      </c>
      <c r="G11" s="136">
        <f t="shared" si="0"/>
        <v>6.7590361445783129</v>
      </c>
      <c r="H11" s="136">
        <f t="shared" si="1"/>
        <v>138.75903614457832</v>
      </c>
      <c r="I11" s="157">
        <v>145990</v>
      </c>
      <c r="J11" s="134">
        <v>1.9</v>
      </c>
      <c r="K11" s="134">
        <v>1.5349999999999999</v>
      </c>
      <c r="L11" s="134">
        <v>2.4350000000000001</v>
      </c>
    </row>
    <row r="12" spans="2:12" x14ac:dyDescent="0.2">
      <c r="B12" s="6" t="s">
        <v>8</v>
      </c>
      <c r="C12" s="135">
        <v>335</v>
      </c>
      <c r="D12" s="135">
        <v>39</v>
      </c>
      <c r="E12" s="135">
        <v>313</v>
      </c>
      <c r="F12" s="135">
        <v>687</v>
      </c>
      <c r="G12" s="136">
        <f t="shared" si="0"/>
        <v>20.162037037037035</v>
      </c>
      <c r="H12" s="136">
        <f t="shared" si="1"/>
        <v>355.16203703703701</v>
      </c>
      <c r="I12" s="157">
        <v>145990</v>
      </c>
      <c r="J12" s="134">
        <v>2.5</v>
      </c>
      <c r="K12" s="134">
        <v>2.1709999999999998</v>
      </c>
      <c r="L12" s="134">
        <v>2.9660000000000002</v>
      </c>
    </row>
    <row r="13" spans="2:12" ht="15" x14ac:dyDescent="0.2">
      <c r="B13" s="151" t="s">
        <v>265</v>
      </c>
      <c r="C13" s="135">
        <v>86</v>
      </c>
      <c r="D13" s="135">
        <v>18</v>
      </c>
      <c r="E13" s="135">
        <v>638</v>
      </c>
      <c r="F13" s="135">
        <v>742</v>
      </c>
      <c r="G13" s="136">
        <f t="shared" si="0"/>
        <v>2.1381215469613259</v>
      </c>
      <c r="H13" s="136">
        <f t="shared" si="1"/>
        <v>88.138121546961329</v>
      </c>
      <c r="I13" s="157">
        <v>141131</v>
      </c>
      <c r="J13" s="137">
        <v>1.331</v>
      </c>
      <c r="K13" s="137">
        <v>0.98499999999999999</v>
      </c>
      <c r="L13" s="137">
        <v>1.8</v>
      </c>
    </row>
    <row r="14" spans="2:12" ht="15" x14ac:dyDescent="0.2">
      <c r="B14" s="151" t="s">
        <v>266</v>
      </c>
      <c r="C14" s="135">
        <v>72</v>
      </c>
      <c r="D14" s="135">
        <v>12</v>
      </c>
      <c r="E14" s="135">
        <v>932</v>
      </c>
      <c r="F14" s="135">
        <v>1016</v>
      </c>
      <c r="G14" s="136">
        <f t="shared" si="0"/>
        <v>0.86055776892430291</v>
      </c>
      <c r="H14" s="136">
        <f t="shared" si="1"/>
        <v>72.860557768924309</v>
      </c>
      <c r="I14" s="157">
        <v>123628</v>
      </c>
      <c r="J14" s="137">
        <v>1.0009999999999999</v>
      </c>
      <c r="K14" s="137">
        <v>0.67500000000000004</v>
      </c>
      <c r="L14" s="137">
        <v>1.486</v>
      </c>
    </row>
    <row r="15" spans="2:12" x14ac:dyDescent="0.2">
      <c r="B15" s="6" t="s">
        <v>9</v>
      </c>
      <c r="C15" s="135">
        <v>51</v>
      </c>
      <c r="D15" s="135">
        <v>7</v>
      </c>
      <c r="E15" s="135">
        <v>166</v>
      </c>
      <c r="F15" s="135">
        <v>224</v>
      </c>
      <c r="G15" s="136">
        <f t="shared" si="0"/>
        <v>1.6451612903225807</v>
      </c>
      <c r="H15" s="136">
        <f t="shared" si="1"/>
        <v>52.645161290322584</v>
      </c>
      <c r="I15" s="157">
        <v>145990</v>
      </c>
      <c r="J15" s="134">
        <v>1.5</v>
      </c>
      <c r="K15" s="134">
        <v>1.123</v>
      </c>
      <c r="L15" s="134">
        <v>2.0960000000000001</v>
      </c>
    </row>
    <row r="16" spans="2:12" x14ac:dyDescent="0.2">
      <c r="B16" s="6" t="s">
        <v>10</v>
      </c>
      <c r="C16" s="135">
        <v>217</v>
      </c>
      <c r="D16" s="135">
        <v>31</v>
      </c>
      <c r="E16" s="135">
        <v>279</v>
      </c>
      <c r="F16" s="135">
        <v>527</v>
      </c>
      <c r="G16" s="136">
        <f t="shared" si="0"/>
        <v>13.5625</v>
      </c>
      <c r="H16" s="136">
        <f t="shared" si="1"/>
        <v>230.5625</v>
      </c>
      <c r="I16" s="157">
        <v>81939</v>
      </c>
      <c r="J16" s="134">
        <v>1.8</v>
      </c>
      <c r="K16" s="134">
        <v>1.5349999999999999</v>
      </c>
      <c r="L16" s="134">
        <v>2.1890000000000001</v>
      </c>
    </row>
    <row r="17" spans="2:12" x14ac:dyDescent="0.2">
      <c r="B17" s="6" t="s">
        <v>11</v>
      </c>
      <c r="C17" s="135">
        <v>47</v>
      </c>
      <c r="D17" s="135">
        <v>15</v>
      </c>
      <c r="E17" s="135">
        <v>76</v>
      </c>
      <c r="F17" s="135">
        <v>138</v>
      </c>
      <c r="G17" s="136">
        <f t="shared" si="0"/>
        <v>5.7317073170731714</v>
      </c>
      <c r="H17" s="136">
        <f t="shared" si="1"/>
        <v>52.731707317073173</v>
      </c>
      <c r="I17" s="157">
        <v>25120</v>
      </c>
      <c r="J17" s="134">
        <v>2</v>
      </c>
      <c r="K17" s="134">
        <v>1.4159999999999999</v>
      </c>
      <c r="L17" s="134">
        <v>2.702</v>
      </c>
    </row>
    <row r="18" spans="2:12" x14ac:dyDescent="0.2">
      <c r="B18" s="6" t="s">
        <v>12</v>
      </c>
      <c r="C18" s="135">
        <v>202</v>
      </c>
      <c r="D18" s="135">
        <v>49</v>
      </c>
      <c r="E18" s="135">
        <v>257</v>
      </c>
      <c r="F18" s="135">
        <v>508</v>
      </c>
      <c r="G18" s="136">
        <f t="shared" si="0"/>
        <v>21.564270152505447</v>
      </c>
      <c r="H18" s="136">
        <f t="shared" si="1"/>
        <v>223.56427015250546</v>
      </c>
      <c r="I18" s="157">
        <v>49037</v>
      </c>
      <c r="J18" s="134">
        <v>2</v>
      </c>
      <c r="K18" s="134">
        <v>1.675</v>
      </c>
      <c r="L18" s="134">
        <v>2.4390000000000001</v>
      </c>
    </row>
    <row r="19" spans="2:12" ht="15" x14ac:dyDescent="0.2">
      <c r="B19" s="152" t="s">
        <v>37</v>
      </c>
      <c r="C19" s="135">
        <v>11</v>
      </c>
      <c r="D19" s="135">
        <v>1</v>
      </c>
      <c r="E19" s="135">
        <v>255</v>
      </c>
      <c r="F19" s="135">
        <v>267</v>
      </c>
      <c r="G19" s="136">
        <v>1</v>
      </c>
      <c r="H19" s="136">
        <f t="shared" si="1"/>
        <v>12</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0</v>
      </c>
      <c r="D22" s="135">
        <v>2</v>
      </c>
      <c r="E22" s="135">
        <v>8</v>
      </c>
      <c r="F22" s="135">
        <v>10</v>
      </c>
      <c r="G22" s="136">
        <v>1</v>
      </c>
      <c r="H22" s="136">
        <f t="shared" si="1"/>
        <v>1</v>
      </c>
      <c r="I22" s="157">
        <v>31561</v>
      </c>
      <c r="J22" s="158" t="s">
        <v>259</v>
      </c>
      <c r="K22" s="158" t="s">
        <v>259</v>
      </c>
      <c r="L22" s="158" t="s">
        <v>259</v>
      </c>
    </row>
    <row r="23" spans="2:12" x14ac:dyDescent="0.2">
      <c r="B23" s="6" t="s">
        <v>14</v>
      </c>
      <c r="C23" s="135">
        <v>27</v>
      </c>
      <c r="D23" s="135">
        <v>9</v>
      </c>
      <c r="E23" s="135">
        <v>35</v>
      </c>
      <c r="F23" s="135">
        <v>71</v>
      </c>
      <c r="G23" s="136">
        <f t="shared" si="0"/>
        <v>3.9193548387096775</v>
      </c>
      <c r="H23" s="136">
        <f t="shared" si="1"/>
        <v>30.919354838709676</v>
      </c>
      <c r="I23" s="157">
        <v>31561</v>
      </c>
      <c r="J23" s="134">
        <v>2.5</v>
      </c>
      <c r="K23" s="134">
        <v>1.4950000000000001</v>
      </c>
      <c r="L23" s="134">
        <v>4.1189999999999998</v>
      </c>
    </row>
    <row r="24" spans="2:12" x14ac:dyDescent="0.2">
      <c r="B24" s="6" t="s">
        <v>15</v>
      </c>
      <c r="C24" s="135">
        <v>115</v>
      </c>
      <c r="D24" s="135">
        <v>33</v>
      </c>
      <c r="E24" s="135">
        <v>116</v>
      </c>
      <c r="F24" s="135">
        <v>264</v>
      </c>
      <c r="G24" s="136">
        <f t="shared" si="0"/>
        <v>16.428571428571431</v>
      </c>
      <c r="H24" s="136">
        <f t="shared" si="1"/>
        <v>131.42857142857144</v>
      </c>
      <c r="I24" s="157">
        <v>31561</v>
      </c>
      <c r="J24" s="134">
        <v>2</v>
      </c>
      <c r="K24" s="134">
        <v>1.5529999999999999</v>
      </c>
      <c r="L24" s="134">
        <v>2.657</v>
      </c>
    </row>
    <row r="25" spans="2:12" x14ac:dyDescent="0.2">
      <c r="B25" s="6" t="s">
        <v>5</v>
      </c>
      <c r="C25" s="135">
        <v>110</v>
      </c>
      <c r="D25" s="135">
        <v>23</v>
      </c>
      <c r="E25" s="135">
        <v>410</v>
      </c>
      <c r="F25" s="135">
        <v>543</v>
      </c>
      <c r="G25" s="136">
        <f t="shared" si="0"/>
        <v>4.865384615384615</v>
      </c>
      <c r="H25" s="136">
        <f t="shared" si="1"/>
        <v>114.86538461538461</v>
      </c>
      <c r="I25" s="157">
        <v>86789</v>
      </c>
      <c r="J25" s="134">
        <v>1.5</v>
      </c>
      <c r="K25" s="134">
        <v>1.26</v>
      </c>
      <c r="L25" s="134">
        <v>1.9019999999999999</v>
      </c>
    </row>
    <row r="26" spans="2:12" ht="15" x14ac:dyDescent="0.2">
      <c r="B26" s="152" t="s">
        <v>3</v>
      </c>
      <c r="C26" s="135">
        <v>6</v>
      </c>
      <c r="D26" s="135">
        <v>1</v>
      </c>
      <c r="E26" s="135">
        <v>256</v>
      </c>
      <c r="F26" s="135">
        <v>263</v>
      </c>
      <c r="G26" s="136">
        <v>1</v>
      </c>
      <c r="H26" s="136">
        <f t="shared" si="1"/>
        <v>7</v>
      </c>
      <c r="I26" s="157">
        <v>42147</v>
      </c>
      <c r="J26" s="158" t="s">
        <v>259</v>
      </c>
      <c r="K26" s="158" t="s">
        <v>259</v>
      </c>
      <c r="L26" s="158" t="s">
        <v>259</v>
      </c>
    </row>
    <row r="27" spans="2:12" ht="15" x14ac:dyDescent="0.2">
      <c r="B27" s="152" t="s">
        <v>17</v>
      </c>
      <c r="C27" s="135">
        <v>17</v>
      </c>
      <c r="D27" s="135">
        <v>7</v>
      </c>
      <c r="E27" s="135">
        <v>323</v>
      </c>
      <c r="F27" s="135">
        <v>347</v>
      </c>
      <c r="G27" s="136">
        <v>1</v>
      </c>
      <c r="H27" s="136">
        <f t="shared" si="1"/>
        <v>18</v>
      </c>
      <c r="I27" s="157">
        <v>33168</v>
      </c>
      <c r="J27" s="158" t="s">
        <v>259</v>
      </c>
      <c r="K27" s="158" t="s">
        <v>259</v>
      </c>
      <c r="L27" s="158" t="s">
        <v>259</v>
      </c>
    </row>
    <row r="28" spans="2:12" ht="15" x14ac:dyDescent="0.2">
      <c r="B28" s="152" t="s">
        <v>18</v>
      </c>
      <c r="C28" s="135">
        <v>10</v>
      </c>
      <c r="D28" s="135">
        <v>8</v>
      </c>
      <c r="E28" s="135">
        <v>325</v>
      </c>
      <c r="F28" s="135">
        <v>343</v>
      </c>
      <c r="G28" s="136">
        <v>1</v>
      </c>
      <c r="H28" s="136">
        <f t="shared" si="1"/>
        <v>11</v>
      </c>
      <c r="I28" s="157">
        <v>30088</v>
      </c>
      <c r="J28" s="158" t="s">
        <v>259</v>
      </c>
      <c r="K28" s="158" t="s">
        <v>259</v>
      </c>
      <c r="L28" s="158" t="s">
        <v>259</v>
      </c>
    </row>
    <row r="29" spans="2:12" x14ac:dyDescent="0.2">
      <c r="B29" s="6"/>
      <c r="C29" s="135"/>
      <c r="D29" s="135"/>
      <c r="E29" s="135"/>
      <c r="F29" s="135"/>
      <c r="G29" s="136"/>
      <c r="H29" s="136"/>
      <c r="I29" s="157"/>
      <c r="J29" s="134"/>
      <c r="K29" s="134"/>
      <c r="L29" s="134"/>
    </row>
    <row r="30" spans="2:12" x14ac:dyDescent="0.2">
      <c r="B30" s="4" t="s">
        <v>33</v>
      </c>
      <c r="C30" s="135"/>
      <c r="D30" s="135"/>
      <c r="E30" s="135"/>
      <c r="F30" s="135"/>
      <c r="G30" s="136"/>
      <c r="H30" s="136"/>
      <c r="I30" s="157"/>
      <c r="J30" s="134"/>
      <c r="K30" s="134"/>
      <c r="L30" s="134"/>
    </row>
    <row r="31" spans="2:12" x14ac:dyDescent="0.2">
      <c r="B31" s="6" t="s">
        <v>20</v>
      </c>
      <c r="C31" s="135">
        <v>472</v>
      </c>
      <c r="D31" s="135">
        <v>138</v>
      </c>
      <c r="E31" s="135">
        <v>726</v>
      </c>
      <c r="F31" s="135">
        <v>1336</v>
      </c>
      <c r="G31" s="136">
        <f t="shared" si="0"/>
        <v>54.370617696160267</v>
      </c>
      <c r="H31" s="136">
        <f t="shared" si="1"/>
        <v>526.37061769616025</v>
      </c>
      <c r="I31" s="157">
        <v>116210</v>
      </c>
      <c r="J31" s="134">
        <v>2.9</v>
      </c>
      <c r="K31" s="134">
        <v>2.5179999999999998</v>
      </c>
      <c r="L31" s="134">
        <v>3.2309999999999999</v>
      </c>
    </row>
    <row r="32" spans="2:12" x14ac:dyDescent="0.2">
      <c r="B32" s="6" t="s">
        <v>21</v>
      </c>
      <c r="C32" s="135">
        <v>314</v>
      </c>
      <c r="D32" s="135">
        <v>94</v>
      </c>
      <c r="E32" s="135">
        <v>270</v>
      </c>
      <c r="F32" s="135">
        <v>678</v>
      </c>
      <c r="G32" s="136">
        <f t="shared" si="0"/>
        <v>50.541095890410965</v>
      </c>
      <c r="H32" s="136">
        <f t="shared" si="1"/>
        <v>364.54109589041099</v>
      </c>
      <c r="I32" s="157">
        <v>116210</v>
      </c>
      <c r="J32" s="134">
        <v>4.2</v>
      </c>
      <c r="K32" s="134">
        <v>3.5710000000000002</v>
      </c>
      <c r="L32" s="134">
        <v>4.92</v>
      </c>
    </row>
    <row r="33" spans="2:12" x14ac:dyDescent="0.2">
      <c r="B33" s="6" t="s">
        <v>22</v>
      </c>
      <c r="C33" s="135">
        <v>171</v>
      </c>
      <c r="D33" s="135">
        <v>71</v>
      </c>
      <c r="E33" s="135">
        <v>382</v>
      </c>
      <c r="F33" s="135">
        <v>624</v>
      </c>
      <c r="G33" s="136">
        <f t="shared" si="0"/>
        <v>21.954792043399639</v>
      </c>
      <c r="H33" s="136">
        <f t="shared" si="1"/>
        <v>192.95479204339964</v>
      </c>
      <c r="I33" s="157">
        <v>90822</v>
      </c>
      <c r="J33" s="134">
        <v>2.9</v>
      </c>
      <c r="K33" s="134">
        <v>2.3980000000000001</v>
      </c>
      <c r="L33" s="134">
        <v>3.5720000000000001</v>
      </c>
    </row>
    <row r="34" spans="2:12" x14ac:dyDescent="0.2">
      <c r="B34" s="6" t="s">
        <v>23</v>
      </c>
      <c r="C34" s="135">
        <v>116</v>
      </c>
      <c r="D34" s="135">
        <v>36</v>
      </c>
      <c r="E34" s="135">
        <v>146</v>
      </c>
      <c r="F34" s="135">
        <v>298</v>
      </c>
      <c r="G34" s="136">
        <f t="shared" si="0"/>
        <v>15.938931297709924</v>
      </c>
      <c r="H34" s="136">
        <f t="shared" si="1"/>
        <v>131.93893129770993</v>
      </c>
      <c r="I34" s="157">
        <v>90822</v>
      </c>
      <c r="J34" s="134">
        <v>4.0999999999999996</v>
      </c>
      <c r="K34" s="134">
        <v>3.1960000000000002</v>
      </c>
      <c r="L34" s="134">
        <v>5.3140000000000001</v>
      </c>
    </row>
    <row r="35" spans="2:12" s="7" customFormat="1" x14ac:dyDescent="0.25">
      <c r="B35" s="159" t="s">
        <v>260</v>
      </c>
      <c r="C35" s="159"/>
      <c r="D35" s="159"/>
      <c r="E35" s="159"/>
      <c r="F35" s="159"/>
      <c r="G35" s="159"/>
      <c r="H35" s="159"/>
      <c r="I35" s="159"/>
    </row>
    <row r="36" spans="2:12" s="7" customFormat="1" ht="15" customHeight="1" x14ac:dyDescent="0.25">
      <c r="B36" s="160" t="s">
        <v>261</v>
      </c>
      <c r="C36" s="9"/>
      <c r="D36" s="9"/>
      <c r="E36" s="9"/>
      <c r="F36" s="9"/>
      <c r="G36" s="9"/>
      <c r="H36" s="9"/>
      <c r="I36" s="9"/>
    </row>
  </sheetData>
  <mergeCells count="3">
    <mergeCell ref="B3:B4"/>
    <mergeCell ref="C3:L3"/>
    <mergeCell ref="B35:I35"/>
  </mergeCells>
  <conditionalFormatting sqref="J6:J8 J11:J12 J15:J18 J23:J25 J31:J33">
    <cfRule type="cellIs" dxfId="8" priority="1" operator="greaterThan">
      <formula>5</formula>
    </cfRule>
  </conditionalFormatting>
  <pageMargins left="0.25" right="0.25" top="0.75" bottom="0.75" header="0.3" footer="0.3"/>
  <pageSetup paperSize="9" scale="85" orientation="landscape" horizontalDpi="4294967295" verticalDpi="4294967295"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249</v>
      </c>
      <c r="C2" s="78"/>
      <c r="D2" s="78"/>
      <c r="E2" s="78"/>
      <c r="F2" s="78"/>
      <c r="G2" s="78"/>
      <c r="H2" s="78"/>
      <c r="I2" s="78"/>
    </row>
    <row r="3" spans="2:12" ht="26.25" customHeight="1" x14ac:dyDescent="0.2">
      <c r="B3" s="147" t="s">
        <v>26</v>
      </c>
      <c r="C3" s="148" t="s">
        <v>250</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1157</v>
      </c>
      <c r="D6" s="135">
        <v>249</v>
      </c>
      <c r="E6" s="135">
        <v>1008</v>
      </c>
      <c r="F6" s="135">
        <v>2414</v>
      </c>
      <c r="G6" s="136">
        <f>(C6/(C6+E6))*D6</f>
        <v>133.06836027713626</v>
      </c>
      <c r="H6" s="136">
        <f>C6+G6</f>
        <v>1290.0683602771362</v>
      </c>
      <c r="I6" s="157">
        <v>145990</v>
      </c>
      <c r="J6" s="134">
        <v>1.8</v>
      </c>
      <c r="K6" s="134">
        <v>1.639</v>
      </c>
      <c r="L6" s="134">
        <v>1.89</v>
      </c>
    </row>
    <row r="7" spans="2:12" x14ac:dyDescent="0.2">
      <c r="B7" s="6" t="s">
        <v>4</v>
      </c>
      <c r="C7" s="135">
        <v>350</v>
      </c>
      <c r="D7" s="135">
        <v>113</v>
      </c>
      <c r="E7" s="135">
        <v>347</v>
      </c>
      <c r="F7" s="135">
        <v>810</v>
      </c>
      <c r="G7" s="136">
        <f t="shared" ref="G7:G34" si="0">(C7/(C7+E7))*D7</f>
        <v>56.743185078909619</v>
      </c>
      <c r="H7" s="136">
        <f t="shared" ref="H7:H34" si="1">C7+G7</f>
        <v>406.74318507890962</v>
      </c>
      <c r="I7" s="157">
        <v>115525</v>
      </c>
      <c r="J7" s="134">
        <v>3.1</v>
      </c>
      <c r="K7" s="134">
        <v>2.7109999999999999</v>
      </c>
      <c r="L7" s="134">
        <v>3.4820000000000002</v>
      </c>
    </row>
    <row r="8" spans="2:12" x14ac:dyDescent="0.2">
      <c r="B8" s="6" t="s">
        <v>7</v>
      </c>
      <c r="C8" s="135">
        <v>209</v>
      </c>
      <c r="D8" s="135">
        <v>42</v>
      </c>
      <c r="E8" s="135">
        <v>244</v>
      </c>
      <c r="F8" s="135">
        <v>495</v>
      </c>
      <c r="G8" s="136">
        <f t="shared" si="0"/>
        <v>19.377483443708609</v>
      </c>
      <c r="H8" s="136">
        <f t="shared" si="1"/>
        <v>228.3774834437086</v>
      </c>
      <c r="I8" s="157">
        <v>124565</v>
      </c>
      <c r="J8" s="134">
        <v>2.1</v>
      </c>
      <c r="K8" s="134">
        <v>1.796</v>
      </c>
      <c r="L8" s="134">
        <v>2.4209999999999998</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206</v>
      </c>
      <c r="D11" s="135">
        <v>43</v>
      </c>
      <c r="E11" s="135">
        <v>261</v>
      </c>
      <c r="F11" s="135">
        <v>510</v>
      </c>
      <c r="G11" s="136">
        <f t="shared" si="0"/>
        <v>18.967880085653103</v>
      </c>
      <c r="H11" s="136">
        <f t="shared" si="1"/>
        <v>224.96788008565309</v>
      </c>
      <c r="I11" s="157">
        <v>145990</v>
      </c>
      <c r="J11" s="134">
        <v>1.9</v>
      </c>
      <c r="K11" s="134">
        <v>1.615</v>
      </c>
      <c r="L11" s="134">
        <v>2.254</v>
      </c>
    </row>
    <row r="12" spans="2:12" x14ac:dyDescent="0.2">
      <c r="B12" s="6" t="s">
        <v>8</v>
      </c>
      <c r="C12" s="135">
        <v>490</v>
      </c>
      <c r="D12" s="135">
        <v>100</v>
      </c>
      <c r="E12" s="135">
        <v>413</v>
      </c>
      <c r="F12" s="135">
        <v>1003</v>
      </c>
      <c r="G12" s="136">
        <f t="shared" si="0"/>
        <v>54.263565891472865</v>
      </c>
      <c r="H12" s="136">
        <f t="shared" si="1"/>
        <v>544.26356589147281</v>
      </c>
      <c r="I12" s="157">
        <v>145990</v>
      </c>
      <c r="J12" s="134">
        <v>2</v>
      </c>
      <c r="K12" s="134">
        <v>1.833</v>
      </c>
      <c r="L12" s="134">
        <v>2.2440000000000002</v>
      </c>
    </row>
    <row r="13" spans="2:12" ht="15" x14ac:dyDescent="0.2">
      <c r="B13" s="151" t="s">
        <v>265</v>
      </c>
      <c r="C13" s="135">
        <v>130</v>
      </c>
      <c r="D13" s="135">
        <v>62</v>
      </c>
      <c r="E13" s="135">
        <v>1075</v>
      </c>
      <c r="F13" s="135">
        <v>1267</v>
      </c>
      <c r="G13" s="136">
        <f t="shared" si="0"/>
        <v>6.6887966804979255</v>
      </c>
      <c r="H13" s="136">
        <f t="shared" si="1"/>
        <v>136.68879668049792</v>
      </c>
      <c r="I13" s="157">
        <v>141131</v>
      </c>
      <c r="J13" s="137">
        <v>1.214</v>
      </c>
      <c r="K13" s="137">
        <v>0.99099999999999999</v>
      </c>
      <c r="L13" s="137">
        <v>1.486</v>
      </c>
    </row>
    <row r="14" spans="2:12" ht="15" x14ac:dyDescent="0.2">
      <c r="B14" s="151" t="s">
        <v>266</v>
      </c>
      <c r="C14" s="135">
        <v>75</v>
      </c>
      <c r="D14" s="135">
        <v>16</v>
      </c>
      <c r="E14" s="135">
        <v>1094</v>
      </c>
      <c r="F14" s="135">
        <v>1185</v>
      </c>
      <c r="G14" s="136">
        <f t="shared" si="0"/>
        <v>1.0265183917878529</v>
      </c>
      <c r="H14" s="136">
        <f t="shared" si="1"/>
        <v>76.026518391787846</v>
      </c>
      <c r="I14" s="157">
        <v>123628</v>
      </c>
      <c r="J14" s="137">
        <v>1.2569999999999999</v>
      </c>
      <c r="K14" s="137">
        <v>0.98699999999999999</v>
      </c>
      <c r="L14" s="137">
        <v>1.6</v>
      </c>
    </row>
    <row r="15" spans="2:12" x14ac:dyDescent="0.2">
      <c r="B15" s="6" t="s">
        <v>9</v>
      </c>
      <c r="C15" s="135">
        <v>105</v>
      </c>
      <c r="D15" s="135">
        <v>30</v>
      </c>
      <c r="E15" s="135">
        <v>270</v>
      </c>
      <c r="F15" s="135">
        <v>405</v>
      </c>
      <c r="G15" s="136">
        <f t="shared" si="0"/>
        <v>8.4</v>
      </c>
      <c r="H15" s="136">
        <f t="shared" si="1"/>
        <v>113.4</v>
      </c>
      <c r="I15" s="157">
        <v>145990</v>
      </c>
      <c r="J15" s="134">
        <v>1.9</v>
      </c>
      <c r="K15" s="134">
        <v>1.5249999999999999</v>
      </c>
      <c r="L15" s="134">
        <v>2.343</v>
      </c>
    </row>
    <row r="16" spans="2:12" x14ac:dyDescent="0.2">
      <c r="B16" s="6" t="s">
        <v>10</v>
      </c>
      <c r="C16" s="135">
        <v>359</v>
      </c>
      <c r="D16" s="135">
        <v>74</v>
      </c>
      <c r="E16" s="135">
        <v>478</v>
      </c>
      <c r="F16" s="135">
        <v>911</v>
      </c>
      <c r="G16" s="136">
        <f t="shared" si="0"/>
        <v>31.739545997610513</v>
      </c>
      <c r="H16" s="136">
        <f t="shared" si="1"/>
        <v>390.73954599761049</v>
      </c>
      <c r="I16" s="157">
        <v>81939</v>
      </c>
      <c r="J16" s="134">
        <v>2.2999999999999998</v>
      </c>
      <c r="K16" s="134">
        <v>2.0310000000000001</v>
      </c>
      <c r="L16" s="134">
        <v>2.6749999999999998</v>
      </c>
    </row>
    <row r="17" spans="2:12" x14ac:dyDescent="0.2">
      <c r="B17" s="6" t="s">
        <v>11</v>
      </c>
      <c r="C17" s="135">
        <v>64</v>
      </c>
      <c r="D17" s="135">
        <v>9</v>
      </c>
      <c r="E17" s="135">
        <v>104</v>
      </c>
      <c r="F17" s="135">
        <v>177</v>
      </c>
      <c r="G17" s="136">
        <f t="shared" si="0"/>
        <v>3.4285714285714284</v>
      </c>
      <c r="H17" s="136">
        <f t="shared" si="1"/>
        <v>67.428571428571431</v>
      </c>
      <c r="I17" s="157">
        <v>25120</v>
      </c>
      <c r="J17" s="134">
        <v>1.4</v>
      </c>
      <c r="K17" s="134">
        <v>1.048</v>
      </c>
      <c r="L17" s="134">
        <v>2.0030000000000001</v>
      </c>
    </row>
    <row r="18" spans="2:12" x14ac:dyDescent="0.2">
      <c r="B18" s="6" t="s">
        <v>12</v>
      </c>
      <c r="C18" s="135">
        <v>217</v>
      </c>
      <c r="D18" s="135">
        <v>30</v>
      </c>
      <c r="E18" s="135">
        <v>190</v>
      </c>
      <c r="F18" s="135">
        <v>437</v>
      </c>
      <c r="G18" s="136">
        <f t="shared" si="0"/>
        <v>15.995085995085995</v>
      </c>
      <c r="H18" s="136">
        <f t="shared" si="1"/>
        <v>232.99508599508599</v>
      </c>
      <c r="I18" s="157">
        <v>49037</v>
      </c>
      <c r="J18" s="134">
        <v>2.9</v>
      </c>
      <c r="K18" s="134">
        <v>2.4540000000000002</v>
      </c>
      <c r="L18" s="134">
        <v>3.4340000000000002</v>
      </c>
    </row>
    <row r="19" spans="2:12" ht="15" x14ac:dyDescent="0.2">
      <c r="B19" s="152" t="s">
        <v>37</v>
      </c>
      <c r="C19" s="135">
        <v>6</v>
      </c>
      <c r="D19" s="135">
        <v>2</v>
      </c>
      <c r="E19" s="135">
        <v>207</v>
      </c>
      <c r="F19" s="135">
        <v>215</v>
      </c>
      <c r="G19" s="136">
        <v>1</v>
      </c>
      <c r="H19" s="136">
        <f t="shared" si="1"/>
        <v>7</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5</v>
      </c>
      <c r="D22" s="135">
        <v>2</v>
      </c>
      <c r="E22" s="135">
        <v>13</v>
      </c>
      <c r="F22" s="135">
        <v>20</v>
      </c>
      <c r="G22" s="136">
        <f t="shared" si="0"/>
        <v>0.55555555555555558</v>
      </c>
      <c r="H22" s="136">
        <f t="shared" si="1"/>
        <v>5.5555555555555554</v>
      </c>
      <c r="I22" s="157">
        <v>31561</v>
      </c>
      <c r="J22" s="158" t="s">
        <v>259</v>
      </c>
      <c r="K22" s="158" t="s">
        <v>259</v>
      </c>
      <c r="L22" s="158" t="s">
        <v>259</v>
      </c>
    </row>
    <row r="23" spans="2:12" x14ac:dyDescent="0.2">
      <c r="B23" s="6" t="s">
        <v>14</v>
      </c>
      <c r="C23" s="135">
        <v>49</v>
      </c>
      <c r="D23" s="135">
        <v>13</v>
      </c>
      <c r="E23" s="135">
        <v>58</v>
      </c>
      <c r="F23" s="135">
        <v>120</v>
      </c>
      <c r="G23" s="136">
        <f t="shared" si="0"/>
        <v>5.9532710280373831</v>
      </c>
      <c r="H23" s="136">
        <f t="shared" si="1"/>
        <v>54.953271028037385</v>
      </c>
      <c r="I23" s="157">
        <v>31561</v>
      </c>
      <c r="J23" s="134">
        <v>3</v>
      </c>
      <c r="K23" s="134">
        <v>1.9830000000000001</v>
      </c>
      <c r="L23" s="134">
        <v>4.556</v>
      </c>
    </row>
    <row r="24" spans="2:12" x14ac:dyDescent="0.2">
      <c r="B24" s="6" t="s">
        <v>15</v>
      </c>
      <c r="C24" s="135">
        <v>207</v>
      </c>
      <c r="D24" s="135">
        <v>34</v>
      </c>
      <c r="E24" s="135">
        <v>174</v>
      </c>
      <c r="F24" s="135">
        <v>415</v>
      </c>
      <c r="G24" s="136">
        <f t="shared" si="0"/>
        <v>18.472440944881892</v>
      </c>
      <c r="H24" s="136">
        <f t="shared" si="1"/>
        <v>225.4724409448819</v>
      </c>
      <c r="I24" s="157">
        <v>31561</v>
      </c>
      <c r="J24" s="134">
        <v>2.8</v>
      </c>
      <c r="K24" s="134">
        <v>2.3140000000000001</v>
      </c>
      <c r="L24" s="134">
        <v>3.4159999999999999</v>
      </c>
    </row>
    <row r="25" spans="2:12" x14ac:dyDescent="0.2">
      <c r="B25" s="6" t="s">
        <v>5</v>
      </c>
      <c r="C25" s="135">
        <v>109</v>
      </c>
      <c r="D25" s="135">
        <v>43</v>
      </c>
      <c r="E25" s="135">
        <v>432</v>
      </c>
      <c r="F25" s="135">
        <v>584</v>
      </c>
      <c r="G25" s="136">
        <f t="shared" si="0"/>
        <v>8.6635859519408509</v>
      </c>
      <c r="H25" s="136">
        <f t="shared" si="1"/>
        <v>117.66358595194085</v>
      </c>
      <c r="I25" s="157">
        <v>86789</v>
      </c>
      <c r="J25" s="134">
        <v>1.9</v>
      </c>
      <c r="K25" s="134">
        <v>1.5780000000000001</v>
      </c>
      <c r="L25" s="134">
        <v>2.3679999999999999</v>
      </c>
    </row>
    <row r="26" spans="2:12" ht="15" x14ac:dyDescent="0.2">
      <c r="B26" s="152" t="s">
        <v>3</v>
      </c>
      <c r="C26" s="135">
        <v>1</v>
      </c>
      <c r="D26" s="135">
        <v>1</v>
      </c>
      <c r="E26" s="135">
        <v>261</v>
      </c>
      <c r="F26" s="135">
        <v>263</v>
      </c>
      <c r="G26" s="136">
        <v>1</v>
      </c>
      <c r="H26" s="136">
        <f t="shared" si="1"/>
        <v>2</v>
      </c>
      <c r="I26" s="157">
        <v>42147</v>
      </c>
      <c r="J26" s="158" t="s">
        <v>259</v>
      </c>
      <c r="K26" s="158" t="s">
        <v>259</v>
      </c>
      <c r="L26" s="158" t="s">
        <v>259</v>
      </c>
    </row>
    <row r="27" spans="2:12" ht="15" x14ac:dyDescent="0.2">
      <c r="B27" s="152" t="s">
        <v>17</v>
      </c>
      <c r="C27" s="135">
        <v>18</v>
      </c>
      <c r="D27" s="135">
        <v>19</v>
      </c>
      <c r="E27" s="135">
        <v>370</v>
      </c>
      <c r="F27" s="135">
        <v>407</v>
      </c>
      <c r="G27" s="136">
        <f t="shared" si="0"/>
        <v>0.88144329896907214</v>
      </c>
      <c r="H27" s="136">
        <f t="shared" si="1"/>
        <v>18.881443298969071</v>
      </c>
      <c r="I27" s="157">
        <v>33168</v>
      </c>
      <c r="J27" s="158" t="s">
        <v>259</v>
      </c>
      <c r="K27" s="158" t="s">
        <v>259</v>
      </c>
      <c r="L27" s="158" t="s">
        <v>259</v>
      </c>
    </row>
    <row r="28" spans="2:12" ht="15" x14ac:dyDescent="0.2">
      <c r="B28" s="152" t="s">
        <v>18</v>
      </c>
      <c r="C28" s="135">
        <v>11</v>
      </c>
      <c r="D28" s="135">
        <v>21</v>
      </c>
      <c r="E28" s="135">
        <v>376</v>
      </c>
      <c r="F28" s="135">
        <v>408</v>
      </c>
      <c r="G28" s="136">
        <f t="shared" si="0"/>
        <v>0.59689922480620161</v>
      </c>
      <c r="H28" s="136">
        <f t="shared" si="1"/>
        <v>11.596899224806201</v>
      </c>
      <c r="I28" s="157">
        <v>30088</v>
      </c>
      <c r="J28" s="158" t="s">
        <v>259</v>
      </c>
      <c r="K28" s="158" t="s">
        <v>259</v>
      </c>
      <c r="L28" s="158" t="s">
        <v>259</v>
      </c>
    </row>
    <row r="29" spans="2:12" x14ac:dyDescent="0.2">
      <c r="B29" s="6"/>
      <c r="C29" s="135"/>
      <c r="D29" s="135"/>
      <c r="E29" s="135"/>
      <c r="F29" s="135"/>
      <c r="G29" s="136"/>
      <c r="H29" s="136"/>
      <c r="I29" s="157"/>
      <c r="J29" s="134"/>
      <c r="K29" s="134"/>
      <c r="L29" s="134"/>
    </row>
    <row r="30" spans="2:12" x14ac:dyDescent="0.2">
      <c r="B30" s="4" t="s">
        <v>33</v>
      </c>
      <c r="C30" s="135"/>
      <c r="D30" s="135"/>
      <c r="E30" s="135"/>
      <c r="F30" s="135"/>
      <c r="G30" s="136"/>
      <c r="H30" s="136"/>
      <c r="I30" s="157"/>
      <c r="J30" s="134"/>
      <c r="K30" s="134"/>
      <c r="L30" s="134"/>
    </row>
    <row r="31" spans="2:12" x14ac:dyDescent="0.2">
      <c r="B31" s="6" t="s">
        <v>19</v>
      </c>
      <c r="C31" s="135">
        <v>726</v>
      </c>
      <c r="D31" s="135">
        <v>138</v>
      </c>
      <c r="E31" s="135">
        <v>472</v>
      </c>
      <c r="F31" s="135">
        <v>1336</v>
      </c>
      <c r="G31" s="136">
        <f t="shared" si="0"/>
        <v>83.629382303839733</v>
      </c>
      <c r="H31" s="136">
        <f t="shared" si="1"/>
        <v>809.62938230383975</v>
      </c>
      <c r="I31" s="157">
        <v>43994</v>
      </c>
      <c r="J31" s="134">
        <v>3</v>
      </c>
      <c r="K31" s="134">
        <v>2.7519999999999998</v>
      </c>
      <c r="L31" s="134">
        <v>3.3330000000000002</v>
      </c>
    </row>
    <row r="32" spans="2:12" x14ac:dyDescent="0.2">
      <c r="B32" s="154" t="s">
        <v>21</v>
      </c>
      <c r="C32" s="135">
        <v>1053</v>
      </c>
      <c r="D32" s="135">
        <v>1193</v>
      </c>
      <c r="E32" s="135">
        <v>388</v>
      </c>
      <c r="F32" s="135">
        <v>2634</v>
      </c>
      <c r="G32" s="136">
        <f t="shared" si="0"/>
        <v>871.77585010409439</v>
      </c>
      <c r="H32" s="136">
        <f t="shared" si="1"/>
        <v>1924.7758501040944</v>
      </c>
      <c r="I32" s="157">
        <v>116210</v>
      </c>
      <c r="J32" s="155">
        <v>17.5</v>
      </c>
      <c r="K32" s="155">
        <v>16.03</v>
      </c>
      <c r="L32" s="155">
        <v>19.087</v>
      </c>
    </row>
    <row r="33" spans="2:12" x14ac:dyDescent="0.2">
      <c r="B33" s="154" t="s">
        <v>22</v>
      </c>
      <c r="C33" s="135">
        <v>851</v>
      </c>
      <c r="D33" s="135">
        <v>512</v>
      </c>
      <c r="E33" s="135">
        <v>792</v>
      </c>
      <c r="F33" s="135">
        <v>2155</v>
      </c>
      <c r="G33" s="136">
        <f t="shared" si="0"/>
        <v>265.19293974437005</v>
      </c>
      <c r="H33" s="136">
        <f t="shared" si="1"/>
        <v>1116.1929397443701</v>
      </c>
      <c r="I33" s="157">
        <v>90822</v>
      </c>
      <c r="J33" s="155">
        <v>9.4</v>
      </c>
      <c r="K33" s="155">
        <v>8.516</v>
      </c>
      <c r="L33" s="155">
        <v>10.324</v>
      </c>
    </row>
    <row r="34" spans="2:12" x14ac:dyDescent="0.2">
      <c r="B34" s="154" t="s">
        <v>23</v>
      </c>
      <c r="C34" s="135">
        <v>483</v>
      </c>
      <c r="D34" s="135">
        <v>220</v>
      </c>
      <c r="E34" s="135">
        <v>230</v>
      </c>
      <c r="F34" s="135">
        <v>933</v>
      </c>
      <c r="G34" s="136">
        <f t="shared" si="0"/>
        <v>149.03225806451613</v>
      </c>
      <c r="H34" s="136">
        <f t="shared" si="1"/>
        <v>632.0322580645161</v>
      </c>
      <c r="I34" s="157">
        <v>90822</v>
      </c>
      <c r="J34" s="155">
        <v>11.2</v>
      </c>
      <c r="K34" s="155">
        <v>9.7759999999999998</v>
      </c>
      <c r="L34" s="155">
        <v>12.775</v>
      </c>
    </row>
    <row r="35" spans="2:12" s="7" customFormat="1" x14ac:dyDescent="0.25">
      <c r="B35" s="159" t="s">
        <v>260</v>
      </c>
      <c r="C35" s="159"/>
      <c r="D35" s="159"/>
      <c r="E35" s="159"/>
      <c r="F35" s="159"/>
      <c r="G35" s="159"/>
      <c r="H35" s="159"/>
      <c r="I35" s="159"/>
    </row>
    <row r="36" spans="2:12" s="7" customFormat="1" ht="15" customHeight="1" x14ac:dyDescent="0.25">
      <c r="B36" s="160" t="s">
        <v>261</v>
      </c>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4294967295" verticalDpi="4294967295"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251</v>
      </c>
      <c r="C2" s="78"/>
      <c r="D2" s="78"/>
      <c r="E2" s="78"/>
      <c r="F2" s="78"/>
      <c r="G2" s="78"/>
      <c r="H2" s="78"/>
      <c r="I2" s="78"/>
    </row>
    <row r="3" spans="2:12" ht="26.25" customHeight="1" x14ac:dyDescent="0.2">
      <c r="B3" s="147" t="s">
        <v>26</v>
      </c>
      <c r="C3" s="148" t="s">
        <v>252</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364</v>
      </c>
      <c r="D6" s="135">
        <v>142</v>
      </c>
      <c r="E6" s="135">
        <v>487</v>
      </c>
      <c r="F6" s="135">
        <v>993</v>
      </c>
      <c r="G6" s="136">
        <f>(C6/(C6+E6))*D6</f>
        <v>60.737955346650999</v>
      </c>
      <c r="H6" s="136">
        <f>C6+G6</f>
        <v>424.73795534665101</v>
      </c>
      <c r="I6" s="157">
        <v>145990</v>
      </c>
      <c r="J6" s="134">
        <v>2.8</v>
      </c>
      <c r="K6" s="134">
        <v>2.468</v>
      </c>
      <c r="L6" s="134">
        <v>3.1880000000000002</v>
      </c>
    </row>
    <row r="7" spans="2:12" x14ac:dyDescent="0.2">
      <c r="B7" s="6" t="s">
        <v>4</v>
      </c>
      <c r="C7" s="135">
        <v>149</v>
      </c>
      <c r="D7" s="135">
        <v>59</v>
      </c>
      <c r="E7" s="135">
        <v>180</v>
      </c>
      <c r="F7" s="135">
        <v>388</v>
      </c>
      <c r="G7" s="136">
        <f t="shared" ref="G7:G34" si="0">(C7/(C7+E7))*D7</f>
        <v>26.720364741641337</v>
      </c>
      <c r="H7" s="136">
        <f t="shared" ref="H7:H34" si="1">C7+G7</f>
        <v>175.72036474164133</v>
      </c>
      <c r="I7" s="157">
        <v>115525</v>
      </c>
      <c r="J7" s="134">
        <v>4.4000000000000004</v>
      </c>
      <c r="K7" s="134">
        <v>3.657</v>
      </c>
      <c r="L7" s="134">
        <v>5.35</v>
      </c>
    </row>
    <row r="8" spans="2:12" x14ac:dyDescent="0.2">
      <c r="B8" s="6" t="s">
        <v>7</v>
      </c>
      <c r="C8" s="135">
        <v>91</v>
      </c>
      <c r="D8" s="135">
        <v>36</v>
      </c>
      <c r="E8" s="135">
        <v>131</v>
      </c>
      <c r="F8" s="135">
        <v>258</v>
      </c>
      <c r="G8" s="136">
        <f t="shared" si="0"/>
        <v>14.756756756756756</v>
      </c>
      <c r="H8" s="136">
        <f t="shared" si="1"/>
        <v>105.75675675675676</v>
      </c>
      <c r="I8" s="157">
        <v>124565</v>
      </c>
      <c r="J8" s="134">
        <v>3.7</v>
      </c>
      <c r="K8" s="134">
        <v>2.91</v>
      </c>
      <c r="L8" s="134">
        <v>4.7460000000000004</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77</v>
      </c>
      <c r="D11" s="135">
        <v>26</v>
      </c>
      <c r="E11" s="135">
        <v>174</v>
      </c>
      <c r="F11" s="135">
        <v>277</v>
      </c>
      <c r="G11" s="136">
        <f t="shared" si="0"/>
        <v>7.9760956175298805</v>
      </c>
      <c r="H11" s="136">
        <f t="shared" si="1"/>
        <v>84.976095617529879</v>
      </c>
      <c r="I11" s="157">
        <v>145990</v>
      </c>
      <c r="J11" s="134">
        <v>2.6</v>
      </c>
      <c r="K11" s="134">
        <v>1.9710000000000001</v>
      </c>
      <c r="L11" s="134">
        <v>3.5209999999999999</v>
      </c>
    </row>
    <row r="12" spans="2:12" x14ac:dyDescent="0.2">
      <c r="B12" s="6" t="s">
        <v>8</v>
      </c>
      <c r="C12" s="135">
        <v>189</v>
      </c>
      <c r="D12" s="135">
        <v>69</v>
      </c>
      <c r="E12" s="135">
        <v>225</v>
      </c>
      <c r="F12" s="135">
        <v>483</v>
      </c>
      <c r="G12" s="136">
        <f t="shared" si="0"/>
        <v>31.499999999999996</v>
      </c>
      <c r="H12" s="136">
        <f t="shared" si="1"/>
        <v>220.5</v>
      </c>
      <c r="I12" s="157">
        <v>145990</v>
      </c>
      <c r="J12" s="134">
        <v>3.3</v>
      </c>
      <c r="K12" s="134">
        <v>2.7749999999999999</v>
      </c>
      <c r="L12" s="134">
        <v>3.8820000000000001</v>
      </c>
    </row>
    <row r="13" spans="2:12" x14ac:dyDescent="0.2">
      <c r="B13" s="6" t="s">
        <v>6</v>
      </c>
      <c r="C13" s="135">
        <v>52</v>
      </c>
      <c r="D13" s="135">
        <v>36</v>
      </c>
      <c r="E13" s="135">
        <v>513</v>
      </c>
      <c r="F13" s="135">
        <v>601</v>
      </c>
      <c r="G13" s="136">
        <f t="shared" si="0"/>
        <v>3.313274336283186</v>
      </c>
      <c r="H13" s="136">
        <f t="shared" si="1"/>
        <v>55.313274336283186</v>
      </c>
      <c r="I13" s="157">
        <v>141131</v>
      </c>
      <c r="J13" s="134">
        <v>2.2000000000000002</v>
      </c>
      <c r="K13" s="134">
        <v>1.6339999999999999</v>
      </c>
      <c r="L13" s="134">
        <v>3.0310000000000001</v>
      </c>
    </row>
    <row r="14" spans="2:12" x14ac:dyDescent="0.2">
      <c r="B14" s="6" t="s">
        <v>196</v>
      </c>
      <c r="C14" s="135">
        <v>29</v>
      </c>
      <c r="D14" s="135">
        <v>8</v>
      </c>
      <c r="E14" s="135">
        <v>486</v>
      </c>
      <c r="F14" s="135">
        <v>523</v>
      </c>
      <c r="G14" s="136">
        <v>1</v>
      </c>
      <c r="H14" s="136">
        <f t="shared" si="1"/>
        <v>30</v>
      </c>
      <c r="I14" s="157">
        <v>123628</v>
      </c>
      <c r="J14" s="134">
        <v>2.5</v>
      </c>
      <c r="K14" s="134">
        <v>1.675</v>
      </c>
      <c r="L14" s="134">
        <v>3.7789999999999999</v>
      </c>
    </row>
    <row r="15" spans="2:12" x14ac:dyDescent="0.2">
      <c r="B15" s="6" t="s">
        <v>9</v>
      </c>
      <c r="C15" s="135">
        <v>40</v>
      </c>
      <c r="D15" s="135">
        <v>23</v>
      </c>
      <c r="E15" s="135">
        <v>146</v>
      </c>
      <c r="F15" s="135">
        <v>209</v>
      </c>
      <c r="G15" s="136">
        <f t="shared" si="0"/>
        <v>4.946236559139785</v>
      </c>
      <c r="H15" s="136">
        <f t="shared" si="1"/>
        <v>44.946236559139784</v>
      </c>
      <c r="I15" s="157">
        <v>145990</v>
      </c>
      <c r="J15" s="134">
        <v>3</v>
      </c>
      <c r="K15" s="134">
        <v>2.145</v>
      </c>
      <c r="L15" s="134">
        <v>4.1180000000000003</v>
      </c>
    </row>
    <row r="16" spans="2:12" x14ac:dyDescent="0.2">
      <c r="B16" s="6" t="s">
        <v>10</v>
      </c>
      <c r="C16" s="135">
        <v>164</v>
      </c>
      <c r="D16" s="135">
        <v>43</v>
      </c>
      <c r="E16" s="135">
        <v>250</v>
      </c>
      <c r="F16" s="135">
        <v>457</v>
      </c>
      <c r="G16" s="136">
        <f t="shared" si="0"/>
        <v>17.033816425120772</v>
      </c>
      <c r="H16" s="136">
        <f t="shared" si="1"/>
        <v>181.03381642512076</v>
      </c>
      <c r="I16" s="157">
        <v>81939</v>
      </c>
      <c r="J16" s="134">
        <v>4.4000000000000004</v>
      </c>
      <c r="K16" s="134">
        <v>3.53</v>
      </c>
      <c r="L16" s="134">
        <v>5.4770000000000003</v>
      </c>
    </row>
    <row r="17" spans="2:12" ht="15" x14ac:dyDescent="0.2">
      <c r="B17" s="152" t="s">
        <v>11</v>
      </c>
      <c r="C17" s="135">
        <v>27</v>
      </c>
      <c r="D17" s="135">
        <v>6</v>
      </c>
      <c r="E17" s="135">
        <v>48</v>
      </c>
      <c r="F17" s="135">
        <v>81</v>
      </c>
      <c r="G17" s="136">
        <f t="shared" si="0"/>
        <v>2.16</v>
      </c>
      <c r="H17" s="136">
        <f t="shared" si="1"/>
        <v>29.16</v>
      </c>
      <c r="I17" s="157">
        <v>25120</v>
      </c>
      <c r="J17" s="158" t="s">
        <v>259</v>
      </c>
      <c r="K17" s="158" t="s">
        <v>259</v>
      </c>
      <c r="L17" s="158" t="s">
        <v>259</v>
      </c>
    </row>
    <row r="18" spans="2:12" x14ac:dyDescent="0.2">
      <c r="B18" s="6" t="s">
        <v>12</v>
      </c>
      <c r="C18" s="135">
        <v>90</v>
      </c>
      <c r="D18" s="135">
        <v>27</v>
      </c>
      <c r="E18" s="135">
        <v>90</v>
      </c>
      <c r="F18" s="135">
        <v>207</v>
      </c>
      <c r="G18" s="136">
        <f t="shared" si="0"/>
        <v>13.5</v>
      </c>
      <c r="H18" s="136">
        <f t="shared" si="1"/>
        <v>103.5</v>
      </c>
      <c r="I18" s="157">
        <v>49037</v>
      </c>
      <c r="J18" s="134">
        <v>4.9000000000000004</v>
      </c>
      <c r="K18" s="134">
        <v>3.8290000000000002</v>
      </c>
      <c r="L18" s="134">
        <v>6.27</v>
      </c>
    </row>
    <row r="19" spans="2:12" ht="15" x14ac:dyDescent="0.2">
      <c r="B19" s="152" t="s">
        <v>37</v>
      </c>
      <c r="C19" s="135">
        <v>2</v>
      </c>
      <c r="D19" s="135">
        <v>1</v>
      </c>
      <c r="E19" s="135">
        <v>97</v>
      </c>
      <c r="F19" s="135">
        <v>100</v>
      </c>
      <c r="G19" s="136">
        <v>1</v>
      </c>
      <c r="H19" s="136">
        <f t="shared" si="1"/>
        <v>3</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3</v>
      </c>
      <c r="D22" s="135">
        <v>0</v>
      </c>
      <c r="E22" s="135">
        <v>9</v>
      </c>
      <c r="F22" s="135">
        <v>12</v>
      </c>
      <c r="G22" s="136">
        <f t="shared" si="0"/>
        <v>0</v>
      </c>
      <c r="H22" s="136">
        <f t="shared" si="1"/>
        <v>3</v>
      </c>
      <c r="I22" s="157">
        <v>31561</v>
      </c>
      <c r="J22" s="158" t="s">
        <v>259</v>
      </c>
      <c r="K22" s="158" t="s">
        <v>259</v>
      </c>
      <c r="L22" s="158" t="s">
        <v>259</v>
      </c>
    </row>
    <row r="23" spans="2:12" x14ac:dyDescent="0.2">
      <c r="B23" s="6" t="s">
        <v>14</v>
      </c>
      <c r="C23" s="135">
        <v>27</v>
      </c>
      <c r="D23" s="135">
        <v>9</v>
      </c>
      <c r="E23" s="135">
        <v>34</v>
      </c>
      <c r="F23" s="135">
        <v>70</v>
      </c>
      <c r="G23" s="136">
        <f t="shared" si="0"/>
        <v>3.9836065573770489</v>
      </c>
      <c r="H23" s="136">
        <f t="shared" si="1"/>
        <v>30.983606557377048</v>
      </c>
      <c r="I23" s="157">
        <v>31561</v>
      </c>
      <c r="J23" s="134">
        <v>3.7</v>
      </c>
      <c r="K23" s="134">
        <v>2.3149999999999999</v>
      </c>
      <c r="L23" s="134">
        <v>5.8630000000000004</v>
      </c>
    </row>
    <row r="24" spans="2:12" x14ac:dyDescent="0.2">
      <c r="B24" s="6" t="s">
        <v>15</v>
      </c>
      <c r="C24" s="135">
        <v>103</v>
      </c>
      <c r="D24" s="135">
        <v>19</v>
      </c>
      <c r="E24" s="135">
        <v>92</v>
      </c>
      <c r="F24" s="135">
        <v>214</v>
      </c>
      <c r="G24" s="136">
        <f t="shared" si="0"/>
        <v>10.035897435897436</v>
      </c>
      <c r="H24" s="136">
        <f t="shared" si="1"/>
        <v>113.03589743589744</v>
      </c>
      <c r="I24" s="157">
        <v>31561</v>
      </c>
      <c r="J24" s="134">
        <v>4.0999999999999996</v>
      </c>
      <c r="K24" s="134">
        <v>3.1280000000000001</v>
      </c>
      <c r="L24" s="134">
        <v>5.2690000000000001</v>
      </c>
    </row>
    <row r="25" spans="2:12" x14ac:dyDescent="0.2">
      <c r="B25" s="6" t="s">
        <v>5</v>
      </c>
      <c r="C25" s="135">
        <v>33</v>
      </c>
      <c r="D25" s="135">
        <v>12</v>
      </c>
      <c r="E25" s="135">
        <v>208</v>
      </c>
      <c r="F25" s="135">
        <v>253</v>
      </c>
      <c r="G25" s="136">
        <f t="shared" si="0"/>
        <v>1.6431535269709545</v>
      </c>
      <c r="H25" s="136">
        <f t="shared" si="1"/>
        <v>34.643153526970956</v>
      </c>
      <c r="I25" s="157">
        <v>86789</v>
      </c>
      <c r="J25" s="134">
        <v>2.1</v>
      </c>
      <c r="K25" s="134">
        <v>1.5029999999999999</v>
      </c>
      <c r="L25" s="134">
        <v>2.9159999999999999</v>
      </c>
    </row>
    <row r="26" spans="2:12" ht="15" x14ac:dyDescent="0.2">
      <c r="B26" s="152" t="s">
        <v>3</v>
      </c>
      <c r="C26" s="135">
        <v>1</v>
      </c>
      <c r="D26" s="135">
        <v>0</v>
      </c>
      <c r="E26" s="135">
        <v>122</v>
      </c>
      <c r="F26" s="135">
        <v>123</v>
      </c>
      <c r="G26" s="136">
        <f t="shared" si="0"/>
        <v>0</v>
      </c>
      <c r="H26" s="136">
        <f t="shared" si="1"/>
        <v>1</v>
      </c>
      <c r="I26" s="157">
        <v>42147</v>
      </c>
      <c r="J26" s="158" t="s">
        <v>259</v>
      </c>
      <c r="K26" s="158" t="s">
        <v>259</v>
      </c>
      <c r="L26" s="158" t="s">
        <v>259</v>
      </c>
    </row>
    <row r="27" spans="2:12" ht="15" x14ac:dyDescent="0.2">
      <c r="B27" s="152" t="s">
        <v>17</v>
      </c>
      <c r="C27" s="135">
        <v>8</v>
      </c>
      <c r="D27" s="135">
        <v>9</v>
      </c>
      <c r="E27" s="135">
        <v>196</v>
      </c>
      <c r="F27" s="135">
        <v>213</v>
      </c>
      <c r="G27" s="136">
        <v>1</v>
      </c>
      <c r="H27" s="136">
        <f t="shared" si="1"/>
        <v>9</v>
      </c>
      <c r="I27" s="157">
        <v>33168</v>
      </c>
      <c r="J27" s="158" t="s">
        <v>259</v>
      </c>
      <c r="K27" s="158" t="s">
        <v>259</v>
      </c>
      <c r="L27" s="158" t="s">
        <v>259</v>
      </c>
    </row>
    <row r="28" spans="2:12" ht="15" x14ac:dyDescent="0.2">
      <c r="B28" s="152" t="s">
        <v>18</v>
      </c>
      <c r="C28" s="135">
        <v>5</v>
      </c>
      <c r="D28" s="135">
        <v>12</v>
      </c>
      <c r="E28" s="135">
        <v>177</v>
      </c>
      <c r="F28" s="135">
        <v>194</v>
      </c>
      <c r="G28" s="136">
        <v>1</v>
      </c>
      <c r="H28" s="136">
        <f t="shared" si="1"/>
        <v>6</v>
      </c>
      <c r="I28" s="157">
        <v>30088</v>
      </c>
      <c r="J28" s="158" t="s">
        <v>259</v>
      </c>
      <c r="K28" s="158" t="s">
        <v>259</v>
      </c>
      <c r="L28" s="158" t="s">
        <v>259</v>
      </c>
    </row>
    <row r="29" spans="2:12" x14ac:dyDescent="0.2">
      <c r="B29" s="6"/>
      <c r="C29" s="135"/>
      <c r="D29" s="135"/>
      <c r="E29" s="135"/>
      <c r="F29" s="135"/>
      <c r="G29" s="136"/>
      <c r="H29" s="136"/>
      <c r="I29" s="157"/>
      <c r="J29" s="134"/>
      <c r="K29" s="134"/>
      <c r="L29" s="134"/>
    </row>
    <row r="30" spans="2:12" x14ac:dyDescent="0.2">
      <c r="B30" s="4" t="s">
        <v>33</v>
      </c>
      <c r="C30" s="135"/>
      <c r="D30" s="135"/>
      <c r="E30" s="135"/>
      <c r="F30" s="135"/>
      <c r="G30" s="136"/>
      <c r="H30" s="136"/>
      <c r="I30" s="157"/>
      <c r="J30" s="134"/>
      <c r="K30" s="134"/>
      <c r="L30" s="134"/>
    </row>
    <row r="31" spans="2:12" x14ac:dyDescent="0.2">
      <c r="B31" s="6" t="s">
        <v>19</v>
      </c>
      <c r="C31" s="135">
        <v>253</v>
      </c>
      <c r="D31" s="135">
        <v>90</v>
      </c>
      <c r="E31" s="135">
        <v>291</v>
      </c>
      <c r="F31" s="135">
        <v>634</v>
      </c>
      <c r="G31" s="136">
        <f t="shared" si="0"/>
        <v>41.856617647058826</v>
      </c>
      <c r="H31" s="136">
        <f t="shared" si="1"/>
        <v>294.85661764705884</v>
      </c>
      <c r="I31" s="157">
        <v>43994</v>
      </c>
      <c r="J31" s="134">
        <v>3.6</v>
      </c>
      <c r="K31" s="134">
        <v>3.0750000000000002</v>
      </c>
      <c r="L31" s="134">
        <v>4.2519999999999998</v>
      </c>
    </row>
    <row r="32" spans="2:12" x14ac:dyDescent="0.2">
      <c r="B32" s="156" t="s">
        <v>20</v>
      </c>
      <c r="C32" s="135">
        <v>388</v>
      </c>
      <c r="D32" s="135">
        <v>1193</v>
      </c>
      <c r="E32" s="135">
        <v>1053</v>
      </c>
      <c r="F32" s="135">
        <v>2634</v>
      </c>
      <c r="G32" s="136">
        <f t="shared" si="0"/>
        <v>321.22414989590561</v>
      </c>
      <c r="H32" s="136">
        <f t="shared" si="1"/>
        <v>709.22414989590561</v>
      </c>
      <c r="I32" s="157">
        <v>116210</v>
      </c>
      <c r="J32" s="155">
        <v>32.200000000000003</v>
      </c>
      <c r="K32" s="155">
        <v>27.33</v>
      </c>
      <c r="L32" s="155">
        <v>37.869</v>
      </c>
    </row>
    <row r="33" spans="2:12" x14ac:dyDescent="0.2">
      <c r="B33" s="156" t="s">
        <v>22</v>
      </c>
      <c r="C33" s="135">
        <v>285</v>
      </c>
      <c r="D33" s="135">
        <v>216</v>
      </c>
      <c r="E33" s="135">
        <v>467</v>
      </c>
      <c r="F33" s="135">
        <v>968</v>
      </c>
      <c r="G33" s="136">
        <f t="shared" si="0"/>
        <v>81.861702127659569</v>
      </c>
      <c r="H33" s="136">
        <f t="shared" si="1"/>
        <v>366.86170212765956</v>
      </c>
      <c r="I33" s="157">
        <v>90822</v>
      </c>
      <c r="J33" s="155">
        <v>10.7</v>
      </c>
      <c r="K33" s="155">
        <v>9.0269999999999992</v>
      </c>
      <c r="L33" s="155">
        <v>12.614000000000001</v>
      </c>
    </row>
    <row r="34" spans="2:12" x14ac:dyDescent="0.2">
      <c r="B34" s="156" t="s">
        <v>23</v>
      </c>
      <c r="C34" s="135">
        <v>233</v>
      </c>
      <c r="D34" s="135">
        <v>177</v>
      </c>
      <c r="E34" s="135">
        <v>228</v>
      </c>
      <c r="F34" s="135">
        <v>638</v>
      </c>
      <c r="G34" s="136">
        <f t="shared" si="0"/>
        <v>89.459869848156188</v>
      </c>
      <c r="H34" s="136">
        <f t="shared" si="1"/>
        <v>322.45986984815619</v>
      </c>
      <c r="I34" s="157">
        <v>90822</v>
      </c>
      <c r="J34" s="155">
        <v>17.399999999999999</v>
      </c>
      <c r="K34" s="155">
        <v>14.186999999999999</v>
      </c>
      <c r="L34" s="155">
        <v>21.225999999999999</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253</v>
      </c>
      <c r="C2" s="78"/>
      <c r="D2" s="78"/>
      <c r="E2" s="78"/>
      <c r="F2" s="78"/>
      <c r="G2" s="78"/>
      <c r="H2" s="78"/>
      <c r="I2" s="78"/>
    </row>
    <row r="3" spans="2:12" ht="26.25" customHeight="1" x14ac:dyDescent="0.2">
      <c r="B3" s="147" t="s">
        <v>26</v>
      </c>
      <c r="C3" s="148" t="s">
        <v>254</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469</v>
      </c>
      <c r="D6" s="135">
        <v>115</v>
      </c>
      <c r="E6" s="135">
        <v>484</v>
      </c>
      <c r="F6" s="135">
        <v>1068</v>
      </c>
      <c r="G6" s="136">
        <f>(C6/(C6+E6))*D6</f>
        <v>56.594963273871983</v>
      </c>
      <c r="H6" s="136">
        <f>C6+G6</f>
        <v>525.59496327387194</v>
      </c>
      <c r="I6" s="157">
        <v>145990</v>
      </c>
      <c r="J6" s="134">
        <v>2.7</v>
      </c>
      <c r="K6" s="134">
        <v>2.3879999999999999</v>
      </c>
      <c r="L6" s="134">
        <v>3.0110000000000001</v>
      </c>
    </row>
    <row r="7" spans="2:12" x14ac:dyDescent="0.2">
      <c r="B7" s="6" t="s">
        <v>4</v>
      </c>
      <c r="C7" s="135">
        <v>195</v>
      </c>
      <c r="D7" s="135">
        <v>61</v>
      </c>
      <c r="E7" s="135">
        <v>160</v>
      </c>
      <c r="F7" s="135">
        <v>416</v>
      </c>
      <c r="G7" s="136">
        <f t="shared" ref="G7:G34" si="0">(C7/(C7+E7))*D7</f>
        <v>33.507042253521128</v>
      </c>
      <c r="H7" s="136">
        <f t="shared" ref="H7:H34" si="1">C7+G7</f>
        <v>228.50704225352112</v>
      </c>
      <c r="I7" s="157">
        <v>115525</v>
      </c>
      <c r="J7" s="134">
        <v>3.7</v>
      </c>
      <c r="K7" s="134">
        <v>3.0920000000000001</v>
      </c>
      <c r="L7" s="134">
        <v>4.4889999999999999</v>
      </c>
    </row>
    <row r="8" spans="2:12" x14ac:dyDescent="0.2">
      <c r="B8" s="6" t="s">
        <v>7</v>
      </c>
      <c r="C8" s="135">
        <v>104</v>
      </c>
      <c r="D8" s="135">
        <v>32</v>
      </c>
      <c r="E8" s="135">
        <v>135</v>
      </c>
      <c r="F8" s="135">
        <v>271</v>
      </c>
      <c r="G8" s="136">
        <f t="shared" si="0"/>
        <v>13.92468619246862</v>
      </c>
      <c r="H8" s="136">
        <f t="shared" si="1"/>
        <v>117.92468619246861</v>
      </c>
      <c r="I8" s="157">
        <v>124565</v>
      </c>
      <c r="J8" s="134">
        <v>3.1</v>
      </c>
      <c r="K8" s="134">
        <v>2.4260000000000002</v>
      </c>
      <c r="L8" s="134">
        <v>3.8980000000000001</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102</v>
      </c>
      <c r="D11" s="135">
        <v>28</v>
      </c>
      <c r="E11" s="135">
        <v>150</v>
      </c>
      <c r="F11" s="135">
        <v>280</v>
      </c>
      <c r="G11" s="136">
        <f t="shared" si="0"/>
        <v>11.333333333333334</v>
      </c>
      <c r="H11" s="136">
        <f t="shared" si="1"/>
        <v>113.33333333333333</v>
      </c>
      <c r="I11" s="157">
        <v>145990</v>
      </c>
      <c r="J11" s="134">
        <v>2.6</v>
      </c>
      <c r="K11" s="134">
        <v>2.1469999999999998</v>
      </c>
      <c r="L11" s="134">
        <v>3.2090000000000001</v>
      </c>
    </row>
    <row r="12" spans="2:12" x14ac:dyDescent="0.2">
      <c r="B12" s="6" t="s">
        <v>8</v>
      </c>
      <c r="C12" s="135">
        <v>234</v>
      </c>
      <c r="D12" s="135">
        <v>53</v>
      </c>
      <c r="E12" s="135">
        <v>198</v>
      </c>
      <c r="F12" s="135">
        <v>485</v>
      </c>
      <c r="G12" s="136">
        <f t="shared" si="0"/>
        <v>28.708333333333332</v>
      </c>
      <c r="H12" s="136">
        <f t="shared" si="1"/>
        <v>262.70833333333331</v>
      </c>
      <c r="I12" s="157">
        <v>145990</v>
      </c>
      <c r="J12" s="134">
        <v>3.1</v>
      </c>
      <c r="K12" s="134">
        <v>2.669</v>
      </c>
      <c r="L12" s="134">
        <v>3.5779999999999998</v>
      </c>
    </row>
    <row r="13" spans="2:12" x14ac:dyDescent="0.2">
      <c r="B13" s="6" t="s">
        <v>6</v>
      </c>
      <c r="C13" s="135">
        <v>64</v>
      </c>
      <c r="D13" s="135">
        <v>33</v>
      </c>
      <c r="E13" s="135">
        <v>523</v>
      </c>
      <c r="F13" s="135">
        <v>620</v>
      </c>
      <c r="G13" s="136">
        <f t="shared" si="0"/>
        <v>3.5979557069846679</v>
      </c>
      <c r="H13" s="136">
        <f t="shared" si="1"/>
        <v>67.597955706984663</v>
      </c>
      <c r="I13" s="157">
        <v>141131</v>
      </c>
      <c r="J13" s="134">
        <v>1.8</v>
      </c>
      <c r="K13" s="134">
        <v>1.3180000000000001</v>
      </c>
      <c r="L13" s="134">
        <v>2.3650000000000002</v>
      </c>
    </row>
    <row r="14" spans="2:12" ht="15" x14ac:dyDescent="0.2">
      <c r="B14" s="152" t="s">
        <v>196</v>
      </c>
      <c r="C14" s="135">
        <v>27</v>
      </c>
      <c r="D14" s="135">
        <v>8</v>
      </c>
      <c r="E14" s="135">
        <v>443</v>
      </c>
      <c r="F14" s="135">
        <v>478</v>
      </c>
      <c r="G14" s="136">
        <v>1</v>
      </c>
      <c r="H14" s="136">
        <f t="shared" si="1"/>
        <v>28</v>
      </c>
      <c r="I14" s="157">
        <v>123628</v>
      </c>
      <c r="J14" s="158" t="s">
        <v>259</v>
      </c>
      <c r="K14" s="158" t="s">
        <v>259</v>
      </c>
      <c r="L14" s="158" t="s">
        <v>259</v>
      </c>
    </row>
    <row r="15" spans="2:12" x14ac:dyDescent="0.2">
      <c r="B15" s="6" t="s">
        <v>9</v>
      </c>
      <c r="C15" s="135">
        <v>62</v>
      </c>
      <c r="D15" s="135">
        <v>22</v>
      </c>
      <c r="E15" s="135">
        <v>123</v>
      </c>
      <c r="F15" s="135">
        <v>207</v>
      </c>
      <c r="G15" s="136">
        <f t="shared" si="0"/>
        <v>7.3729729729729732</v>
      </c>
      <c r="H15" s="136">
        <f t="shared" si="1"/>
        <v>69.372972972972974</v>
      </c>
      <c r="I15" s="157">
        <v>145990</v>
      </c>
      <c r="J15" s="134">
        <v>3.5</v>
      </c>
      <c r="K15" s="134">
        <v>2.7040000000000002</v>
      </c>
      <c r="L15" s="134">
        <v>4.5030000000000001</v>
      </c>
    </row>
    <row r="16" spans="2:12" x14ac:dyDescent="0.2">
      <c r="B16" s="6" t="s">
        <v>10</v>
      </c>
      <c r="C16" s="135">
        <v>182</v>
      </c>
      <c r="D16" s="135">
        <v>35</v>
      </c>
      <c r="E16" s="135">
        <v>256</v>
      </c>
      <c r="F16" s="135">
        <v>473</v>
      </c>
      <c r="G16" s="136">
        <f t="shared" si="0"/>
        <v>14.543378995433789</v>
      </c>
      <c r="H16" s="136">
        <f t="shared" si="1"/>
        <v>196.54337899543378</v>
      </c>
      <c r="I16" s="157">
        <v>81939</v>
      </c>
      <c r="J16" s="134">
        <v>2.9</v>
      </c>
      <c r="K16" s="134">
        <v>2.4569999999999999</v>
      </c>
      <c r="L16" s="134">
        <v>3.5230000000000001</v>
      </c>
    </row>
    <row r="17" spans="2:12" ht="15" x14ac:dyDescent="0.2">
      <c r="B17" s="152" t="s">
        <v>11</v>
      </c>
      <c r="C17" s="135">
        <v>27</v>
      </c>
      <c r="D17" s="135">
        <v>5</v>
      </c>
      <c r="E17" s="135">
        <v>46</v>
      </c>
      <c r="F17" s="135">
        <v>78</v>
      </c>
      <c r="G17" s="136">
        <f t="shared" si="0"/>
        <v>1.8493150684931505</v>
      </c>
      <c r="H17" s="136">
        <f t="shared" si="1"/>
        <v>28.849315068493151</v>
      </c>
      <c r="I17" s="157">
        <v>25120</v>
      </c>
      <c r="J17" s="158" t="s">
        <v>259</v>
      </c>
      <c r="K17" s="158" t="s">
        <v>259</v>
      </c>
      <c r="L17" s="158" t="s">
        <v>259</v>
      </c>
    </row>
    <row r="18" spans="2:12" x14ac:dyDescent="0.2">
      <c r="B18" s="6" t="s">
        <v>12</v>
      </c>
      <c r="C18" s="135">
        <v>105</v>
      </c>
      <c r="D18" s="135">
        <v>13</v>
      </c>
      <c r="E18" s="135">
        <v>85</v>
      </c>
      <c r="F18" s="135">
        <v>203</v>
      </c>
      <c r="G18" s="136">
        <f t="shared" si="0"/>
        <v>7.1842105263157903</v>
      </c>
      <c r="H18" s="136">
        <f t="shared" si="1"/>
        <v>112.18421052631579</v>
      </c>
      <c r="I18" s="157">
        <v>49037</v>
      </c>
      <c r="J18" s="134">
        <v>3.5</v>
      </c>
      <c r="K18" s="134">
        <v>2.7669999999999999</v>
      </c>
      <c r="L18" s="134">
        <v>4.4059999999999997</v>
      </c>
    </row>
    <row r="19" spans="2:12" ht="15" x14ac:dyDescent="0.2">
      <c r="B19" s="152" t="s">
        <v>37</v>
      </c>
      <c r="C19" s="135">
        <v>2</v>
      </c>
      <c r="D19" s="135">
        <v>0</v>
      </c>
      <c r="E19" s="135">
        <v>93</v>
      </c>
      <c r="F19" s="135">
        <v>95</v>
      </c>
      <c r="G19" s="136">
        <f t="shared" si="0"/>
        <v>0</v>
      </c>
      <c r="H19" s="136">
        <f t="shared" si="1"/>
        <v>2</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2</v>
      </c>
      <c r="D22" s="135">
        <v>2</v>
      </c>
      <c r="E22" s="135">
        <v>6</v>
      </c>
      <c r="F22" s="135">
        <v>10</v>
      </c>
      <c r="G22" s="136">
        <f t="shared" si="0"/>
        <v>0.5</v>
      </c>
      <c r="H22" s="136">
        <f t="shared" si="1"/>
        <v>2.5</v>
      </c>
      <c r="I22" s="157">
        <v>31561</v>
      </c>
      <c r="J22" s="158" t="s">
        <v>259</v>
      </c>
      <c r="K22" s="158" t="s">
        <v>259</v>
      </c>
      <c r="L22" s="158" t="s">
        <v>259</v>
      </c>
    </row>
    <row r="23" spans="2:12" ht="15" x14ac:dyDescent="0.2">
      <c r="B23" s="152" t="s">
        <v>14</v>
      </c>
      <c r="C23" s="135">
        <v>23</v>
      </c>
      <c r="D23" s="135">
        <v>8</v>
      </c>
      <c r="E23" s="135">
        <v>39</v>
      </c>
      <c r="F23" s="135">
        <v>70</v>
      </c>
      <c r="G23" s="136">
        <f t="shared" si="0"/>
        <v>2.967741935483871</v>
      </c>
      <c r="H23" s="136">
        <f t="shared" si="1"/>
        <v>25.967741935483872</v>
      </c>
      <c r="I23" s="157">
        <v>31561</v>
      </c>
      <c r="J23" s="158" t="s">
        <v>259</v>
      </c>
      <c r="K23" s="158" t="s">
        <v>259</v>
      </c>
      <c r="L23" s="158" t="s">
        <v>259</v>
      </c>
    </row>
    <row r="24" spans="2:12" x14ac:dyDescent="0.2">
      <c r="B24" s="6" t="s">
        <v>15</v>
      </c>
      <c r="C24" s="135">
        <v>117</v>
      </c>
      <c r="D24" s="135">
        <v>24</v>
      </c>
      <c r="E24" s="135">
        <v>91</v>
      </c>
      <c r="F24" s="135">
        <v>232</v>
      </c>
      <c r="G24" s="136">
        <f t="shared" si="0"/>
        <v>13.5</v>
      </c>
      <c r="H24" s="136">
        <f t="shared" si="1"/>
        <v>130.5</v>
      </c>
      <c r="I24" s="157">
        <v>31561</v>
      </c>
      <c r="J24" s="134">
        <v>3.8</v>
      </c>
      <c r="K24" s="134">
        <v>3.0590000000000002</v>
      </c>
      <c r="L24" s="134">
        <v>4.8120000000000003</v>
      </c>
    </row>
    <row r="25" spans="2:12" x14ac:dyDescent="0.2">
      <c r="B25" s="6" t="s">
        <v>5</v>
      </c>
      <c r="C25" s="135">
        <v>48</v>
      </c>
      <c r="D25" s="135">
        <v>19</v>
      </c>
      <c r="E25" s="135">
        <v>177</v>
      </c>
      <c r="F25" s="135">
        <v>244</v>
      </c>
      <c r="G25" s="136">
        <f t="shared" si="0"/>
        <v>4.0533333333333337</v>
      </c>
      <c r="H25" s="136">
        <f t="shared" si="1"/>
        <v>52.053333333333335</v>
      </c>
      <c r="I25" s="157">
        <v>86789</v>
      </c>
      <c r="J25" s="134">
        <v>2.2999999999999998</v>
      </c>
      <c r="K25" s="134">
        <v>1.716</v>
      </c>
      <c r="L25" s="134">
        <v>3.2090000000000001</v>
      </c>
    </row>
    <row r="26" spans="2:12" ht="15" x14ac:dyDescent="0.2">
      <c r="B26" s="152" t="s">
        <v>3</v>
      </c>
      <c r="C26" s="135">
        <v>2</v>
      </c>
      <c r="D26" s="135">
        <v>1</v>
      </c>
      <c r="E26" s="135">
        <v>155</v>
      </c>
      <c r="F26" s="135">
        <v>158</v>
      </c>
      <c r="G26" s="136">
        <v>1</v>
      </c>
      <c r="H26" s="136">
        <f t="shared" si="1"/>
        <v>3</v>
      </c>
      <c r="I26" s="157">
        <v>42147</v>
      </c>
      <c r="J26" s="158" t="s">
        <v>259</v>
      </c>
      <c r="K26" s="158" t="s">
        <v>259</v>
      </c>
      <c r="L26" s="158" t="s">
        <v>259</v>
      </c>
    </row>
    <row r="27" spans="2:12" ht="15" x14ac:dyDescent="0.2">
      <c r="B27" s="152" t="s">
        <v>17</v>
      </c>
      <c r="C27" s="135">
        <v>14</v>
      </c>
      <c r="D27" s="135">
        <v>20</v>
      </c>
      <c r="E27" s="135">
        <v>246</v>
      </c>
      <c r="F27" s="135">
        <v>280</v>
      </c>
      <c r="G27" s="136">
        <f t="shared" si="0"/>
        <v>1.0769230769230771</v>
      </c>
      <c r="H27" s="136">
        <f t="shared" si="1"/>
        <v>15.076923076923077</v>
      </c>
      <c r="I27" s="157">
        <v>33168</v>
      </c>
      <c r="J27" s="158" t="s">
        <v>259</v>
      </c>
      <c r="K27" s="158" t="s">
        <v>259</v>
      </c>
      <c r="L27" s="158" t="s">
        <v>259</v>
      </c>
    </row>
    <row r="28" spans="2:12" ht="15" x14ac:dyDescent="0.2">
      <c r="B28" s="152" t="s">
        <v>18</v>
      </c>
      <c r="C28" s="135">
        <v>7</v>
      </c>
      <c r="D28" s="135">
        <v>13</v>
      </c>
      <c r="E28" s="135">
        <v>250</v>
      </c>
      <c r="F28" s="135">
        <v>270</v>
      </c>
      <c r="G28" s="136">
        <v>1</v>
      </c>
      <c r="H28" s="136">
        <f t="shared" si="1"/>
        <v>8</v>
      </c>
      <c r="I28" s="157">
        <v>30088</v>
      </c>
      <c r="J28" s="158" t="s">
        <v>259</v>
      </c>
      <c r="K28" s="158" t="s">
        <v>259</v>
      </c>
      <c r="L28" s="158" t="s">
        <v>259</v>
      </c>
    </row>
    <row r="29" spans="2:12" x14ac:dyDescent="0.2">
      <c r="B29" s="6"/>
      <c r="C29" s="135"/>
      <c r="D29" s="135"/>
      <c r="E29" s="135"/>
      <c r="F29" s="135"/>
      <c r="G29" s="136"/>
      <c r="H29" s="136"/>
      <c r="I29" s="157"/>
      <c r="J29" s="134"/>
      <c r="K29" s="134"/>
      <c r="L29" s="134"/>
    </row>
    <row r="30" spans="2:12" x14ac:dyDescent="0.2">
      <c r="B30" s="4" t="s">
        <v>33</v>
      </c>
      <c r="C30" s="135"/>
      <c r="D30" s="135"/>
      <c r="E30" s="135"/>
      <c r="F30" s="135"/>
      <c r="G30" s="136"/>
      <c r="H30" s="136"/>
      <c r="I30" s="157"/>
      <c r="J30" s="134"/>
      <c r="K30" s="134"/>
      <c r="L30" s="134"/>
    </row>
    <row r="31" spans="2:12" x14ac:dyDescent="0.2">
      <c r="B31" s="6" t="s">
        <v>19</v>
      </c>
      <c r="C31" s="135">
        <v>382</v>
      </c>
      <c r="D31" s="135">
        <v>71</v>
      </c>
      <c r="E31" s="135">
        <v>171</v>
      </c>
      <c r="F31" s="135">
        <v>624</v>
      </c>
      <c r="G31" s="136">
        <f t="shared" si="0"/>
        <v>49.045207956600365</v>
      </c>
      <c r="H31" s="136">
        <f t="shared" si="1"/>
        <v>431.04520795660039</v>
      </c>
      <c r="I31" s="157">
        <v>43994</v>
      </c>
      <c r="J31" s="134">
        <v>3.7</v>
      </c>
      <c r="K31" s="134">
        <v>3.2530000000000001</v>
      </c>
      <c r="L31" s="134">
        <v>4.2610000000000001</v>
      </c>
    </row>
    <row r="32" spans="2:12" x14ac:dyDescent="0.2">
      <c r="B32" s="156" t="s">
        <v>20</v>
      </c>
      <c r="C32" s="135">
        <v>776</v>
      </c>
      <c r="D32" s="135">
        <v>502</v>
      </c>
      <c r="E32" s="135">
        <v>837</v>
      </c>
      <c r="F32" s="135">
        <v>2115</v>
      </c>
      <c r="G32" s="136">
        <f t="shared" si="0"/>
        <v>241.5077495350279</v>
      </c>
      <c r="H32" s="136">
        <f t="shared" si="1"/>
        <v>1017.5077495350279</v>
      </c>
      <c r="I32" s="157">
        <v>116210</v>
      </c>
      <c r="J32" s="155">
        <v>8.1</v>
      </c>
      <c r="K32" s="155">
        <v>7.2649999999999997</v>
      </c>
      <c r="L32" s="155">
        <v>8.9459999999999997</v>
      </c>
    </row>
    <row r="33" spans="2:12" x14ac:dyDescent="0.2">
      <c r="B33" s="156" t="s">
        <v>21</v>
      </c>
      <c r="C33" s="135">
        <v>474</v>
      </c>
      <c r="D33" s="135">
        <v>215</v>
      </c>
      <c r="E33" s="135">
        <v>282</v>
      </c>
      <c r="F33" s="135">
        <v>971</v>
      </c>
      <c r="G33" s="136">
        <f t="shared" si="0"/>
        <v>134.80158730158729</v>
      </c>
      <c r="H33" s="136">
        <f t="shared" si="1"/>
        <v>608.80158730158723</v>
      </c>
      <c r="I33" s="157">
        <v>116210</v>
      </c>
      <c r="J33" s="155">
        <v>8.6</v>
      </c>
      <c r="K33" s="155">
        <v>7.569</v>
      </c>
      <c r="L33" s="155">
        <v>9.77</v>
      </c>
    </row>
    <row r="34" spans="2:12" x14ac:dyDescent="0.2">
      <c r="B34" s="156" t="s">
        <v>23</v>
      </c>
      <c r="C34" s="135">
        <v>407</v>
      </c>
      <c r="D34" s="135">
        <v>454</v>
      </c>
      <c r="E34" s="135">
        <v>180</v>
      </c>
      <c r="F34" s="135">
        <v>1041</v>
      </c>
      <c r="G34" s="136">
        <f t="shared" si="0"/>
        <v>314.78364565587731</v>
      </c>
      <c r="H34" s="136">
        <f t="shared" si="1"/>
        <v>721.78364565587731</v>
      </c>
      <c r="I34" s="157">
        <v>90822</v>
      </c>
      <c r="J34" s="155">
        <v>34</v>
      </c>
      <c r="K34" s="155">
        <v>29.539000000000001</v>
      </c>
      <c r="L34" s="155">
        <v>39.183</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77" t="s">
        <v>255</v>
      </c>
      <c r="C2" s="78"/>
      <c r="D2" s="78"/>
      <c r="E2" s="78"/>
      <c r="F2" s="78"/>
      <c r="G2" s="78"/>
      <c r="H2" s="78"/>
      <c r="I2" s="78"/>
    </row>
    <row r="3" spans="2:12" ht="26.25" customHeight="1" x14ac:dyDescent="0.2">
      <c r="B3" s="147" t="s">
        <v>26</v>
      </c>
      <c r="C3" s="148" t="s">
        <v>256</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178</v>
      </c>
      <c r="D6" s="135">
        <v>59</v>
      </c>
      <c r="E6" s="135">
        <v>265</v>
      </c>
      <c r="F6" s="135">
        <v>502</v>
      </c>
      <c r="G6" s="136">
        <f>(C6/(C6+E6))*D6</f>
        <v>23.706546275395034</v>
      </c>
      <c r="H6" s="136">
        <f>C6+G6</f>
        <v>201.70654627539503</v>
      </c>
      <c r="I6" s="157">
        <v>145990</v>
      </c>
      <c r="J6" s="134">
        <v>3.2919999999999998</v>
      </c>
      <c r="K6" s="134">
        <v>2.77</v>
      </c>
      <c r="L6" s="134">
        <v>3.9119999999999999</v>
      </c>
    </row>
    <row r="7" spans="2:12" x14ac:dyDescent="0.2">
      <c r="B7" s="6" t="s">
        <v>4</v>
      </c>
      <c r="C7" s="135">
        <v>96</v>
      </c>
      <c r="D7" s="135">
        <v>32</v>
      </c>
      <c r="E7" s="135">
        <v>100</v>
      </c>
      <c r="F7" s="135">
        <v>228</v>
      </c>
      <c r="G7" s="136">
        <f t="shared" ref="G7:G34" si="0">(C7/(C7+E7))*D7</f>
        <v>15.673469387755102</v>
      </c>
      <c r="H7" s="136">
        <f t="shared" ref="H7:H34" si="1">C7+G7</f>
        <v>111.67346938775511</v>
      </c>
      <c r="I7" s="157">
        <v>115525</v>
      </c>
      <c r="J7" s="134">
        <v>4.9249999999999998</v>
      </c>
      <c r="K7" s="134">
        <v>3.903</v>
      </c>
      <c r="L7" s="134">
        <v>6.2130000000000001</v>
      </c>
    </row>
    <row r="8" spans="2:12" x14ac:dyDescent="0.2">
      <c r="B8" s="6" t="s">
        <v>7</v>
      </c>
      <c r="C8" s="135">
        <v>53</v>
      </c>
      <c r="D8" s="135">
        <v>27</v>
      </c>
      <c r="E8" s="135">
        <v>76</v>
      </c>
      <c r="F8" s="135">
        <v>156</v>
      </c>
      <c r="G8" s="136">
        <f t="shared" si="0"/>
        <v>11.093023255813954</v>
      </c>
      <c r="H8" s="136">
        <f t="shared" si="1"/>
        <v>64.093023255813961</v>
      </c>
      <c r="I8" s="157">
        <v>124565</v>
      </c>
      <c r="J8" s="134">
        <v>4.7300000000000004</v>
      </c>
      <c r="K8" s="134">
        <v>3.4910000000000001</v>
      </c>
      <c r="L8" s="134">
        <v>6.4080000000000004</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64</v>
      </c>
      <c r="D11" s="135">
        <v>12</v>
      </c>
      <c r="E11" s="135">
        <v>88</v>
      </c>
      <c r="F11" s="135">
        <v>164</v>
      </c>
      <c r="G11" s="136">
        <f t="shared" si="0"/>
        <v>5.0526315789473681</v>
      </c>
      <c r="H11" s="136">
        <f t="shared" si="1"/>
        <v>69.05263157894737</v>
      </c>
      <c r="I11" s="157">
        <v>145990</v>
      </c>
      <c r="J11" s="134">
        <v>4.5620000000000003</v>
      </c>
      <c r="K11" s="134">
        <v>3.3639999999999999</v>
      </c>
      <c r="L11" s="134">
        <v>6.1879999999999997</v>
      </c>
    </row>
    <row r="12" spans="2:12" x14ac:dyDescent="0.2">
      <c r="B12" s="6" t="s">
        <v>8</v>
      </c>
      <c r="C12" s="135">
        <v>111</v>
      </c>
      <c r="D12" s="135">
        <v>33</v>
      </c>
      <c r="E12" s="135">
        <v>114</v>
      </c>
      <c r="F12" s="135">
        <v>258</v>
      </c>
      <c r="G12" s="136">
        <f t="shared" si="0"/>
        <v>16.28</v>
      </c>
      <c r="H12" s="136">
        <f t="shared" si="1"/>
        <v>127.28</v>
      </c>
      <c r="I12" s="157">
        <v>145990</v>
      </c>
      <c r="J12" s="134">
        <v>4.4749999999999996</v>
      </c>
      <c r="K12" s="134">
        <v>3.5670000000000002</v>
      </c>
      <c r="L12" s="134">
        <v>5.6130000000000004</v>
      </c>
    </row>
    <row r="13" spans="2:12" x14ac:dyDescent="0.2">
      <c r="B13" s="6" t="s">
        <v>6</v>
      </c>
      <c r="C13" s="135">
        <v>28</v>
      </c>
      <c r="D13" s="135">
        <v>20</v>
      </c>
      <c r="E13" s="135">
        <v>276</v>
      </c>
      <c r="F13" s="135">
        <v>324</v>
      </c>
      <c r="G13" s="136">
        <f t="shared" si="0"/>
        <v>1.8421052631578947</v>
      </c>
      <c r="H13" s="136">
        <f t="shared" si="1"/>
        <v>29.842105263157894</v>
      </c>
      <c r="I13" s="157">
        <v>141131</v>
      </c>
      <c r="J13" s="134">
        <v>1.992</v>
      </c>
      <c r="K13" s="134">
        <v>1.2649999999999999</v>
      </c>
      <c r="L13" s="134">
        <v>3.137</v>
      </c>
    </row>
    <row r="14" spans="2:12" ht="15" x14ac:dyDescent="0.2">
      <c r="B14" s="152" t="s">
        <v>196</v>
      </c>
      <c r="C14" s="135">
        <v>14</v>
      </c>
      <c r="D14" s="135">
        <v>3</v>
      </c>
      <c r="E14" s="135">
        <v>220</v>
      </c>
      <c r="F14" s="135">
        <v>237</v>
      </c>
      <c r="G14" s="136">
        <v>1</v>
      </c>
      <c r="H14" s="136">
        <f t="shared" si="1"/>
        <v>15</v>
      </c>
      <c r="I14" s="157">
        <v>123628</v>
      </c>
      <c r="J14" s="158" t="s">
        <v>259</v>
      </c>
      <c r="K14" s="158" t="s">
        <v>259</v>
      </c>
      <c r="L14" s="158" t="s">
        <v>259</v>
      </c>
    </row>
    <row r="15" spans="2:12" x14ac:dyDescent="0.2">
      <c r="B15" s="6" t="s">
        <v>9</v>
      </c>
      <c r="C15" s="135">
        <v>27</v>
      </c>
      <c r="D15" s="135">
        <v>12</v>
      </c>
      <c r="E15" s="135">
        <v>67</v>
      </c>
      <c r="F15" s="135">
        <v>106</v>
      </c>
      <c r="G15" s="136">
        <f t="shared" si="0"/>
        <v>3.4468085106382982</v>
      </c>
      <c r="H15" s="136">
        <f t="shared" si="1"/>
        <v>30.446808510638299</v>
      </c>
      <c r="I15" s="157">
        <v>145990</v>
      </c>
      <c r="J15" s="134">
        <v>4.843</v>
      </c>
      <c r="K15" s="134">
        <v>3.1789999999999998</v>
      </c>
      <c r="L15" s="134">
        <v>7.3760000000000003</v>
      </c>
    </row>
    <row r="16" spans="2:12" x14ac:dyDescent="0.2">
      <c r="B16" s="6" t="s">
        <v>10</v>
      </c>
      <c r="C16" s="135">
        <v>86</v>
      </c>
      <c r="D16" s="135">
        <v>30</v>
      </c>
      <c r="E16" s="135">
        <v>155</v>
      </c>
      <c r="F16" s="135">
        <v>271</v>
      </c>
      <c r="G16" s="136">
        <f t="shared" si="0"/>
        <v>10.70539419087137</v>
      </c>
      <c r="H16" s="136">
        <f t="shared" si="1"/>
        <v>96.705394190871374</v>
      </c>
      <c r="I16" s="157">
        <v>81939</v>
      </c>
      <c r="J16" s="134">
        <v>4.9059999999999997</v>
      </c>
      <c r="K16" s="134">
        <v>3.7669999999999999</v>
      </c>
      <c r="L16" s="134">
        <v>6.391</v>
      </c>
    </row>
    <row r="17" spans="2:12" ht="15" x14ac:dyDescent="0.2">
      <c r="B17" s="152" t="s">
        <v>11</v>
      </c>
      <c r="C17" s="135">
        <v>10</v>
      </c>
      <c r="D17" s="135">
        <v>3</v>
      </c>
      <c r="E17" s="135">
        <v>31</v>
      </c>
      <c r="F17" s="135">
        <v>44</v>
      </c>
      <c r="G17" s="136">
        <f t="shared" si="0"/>
        <v>0.73170731707317072</v>
      </c>
      <c r="H17" s="136">
        <f t="shared" si="1"/>
        <v>10.731707317073171</v>
      </c>
      <c r="I17" s="157">
        <v>25120</v>
      </c>
      <c r="J17" s="158" t="s">
        <v>259</v>
      </c>
      <c r="K17" s="158" t="s">
        <v>259</v>
      </c>
      <c r="L17" s="158" t="s">
        <v>259</v>
      </c>
    </row>
    <row r="18" spans="2:12" x14ac:dyDescent="0.2">
      <c r="B18" s="6" t="s">
        <v>12</v>
      </c>
      <c r="C18" s="135">
        <v>43</v>
      </c>
      <c r="D18" s="135">
        <v>9</v>
      </c>
      <c r="E18" s="135">
        <v>54</v>
      </c>
      <c r="F18" s="135">
        <v>106</v>
      </c>
      <c r="G18" s="136">
        <f t="shared" si="0"/>
        <v>3.9896907216494846</v>
      </c>
      <c r="H18" s="136">
        <f t="shared" si="1"/>
        <v>46.989690721649481</v>
      </c>
      <c r="I18" s="157">
        <v>49037</v>
      </c>
      <c r="J18" s="134">
        <v>4.282</v>
      </c>
      <c r="K18" s="134">
        <v>3.101</v>
      </c>
      <c r="L18" s="134">
        <v>5.9139999999999997</v>
      </c>
    </row>
    <row r="19" spans="2:12" ht="15" x14ac:dyDescent="0.2">
      <c r="B19" s="152" t="s">
        <v>37</v>
      </c>
      <c r="C19" s="135">
        <v>0</v>
      </c>
      <c r="D19" s="135">
        <v>2</v>
      </c>
      <c r="E19" s="135">
        <v>46</v>
      </c>
      <c r="F19" s="135">
        <v>48</v>
      </c>
      <c r="G19" s="136">
        <v>1</v>
      </c>
      <c r="H19" s="136">
        <f t="shared" si="1"/>
        <v>1</v>
      </c>
      <c r="I19" s="157">
        <v>47661</v>
      </c>
      <c r="J19" s="158" t="s">
        <v>259</v>
      </c>
      <c r="K19" s="158" t="s">
        <v>259</v>
      </c>
      <c r="L19" s="158" t="s">
        <v>259</v>
      </c>
    </row>
    <row r="20" spans="2:12" x14ac:dyDescent="0.2">
      <c r="B20" s="6"/>
      <c r="C20" s="135"/>
      <c r="D20" s="135"/>
      <c r="E20" s="135"/>
      <c r="F20" s="135"/>
      <c r="G20" s="136"/>
      <c r="H20" s="136"/>
      <c r="I20" s="157"/>
      <c r="J20" s="134"/>
      <c r="K20" s="134"/>
      <c r="L20" s="134"/>
    </row>
    <row r="21" spans="2:12" x14ac:dyDescent="0.2">
      <c r="B21" s="4" t="s">
        <v>32</v>
      </c>
      <c r="C21" s="135"/>
      <c r="D21" s="135"/>
      <c r="E21" s="135"/>
      <c r="F21" s="135"/>
      <c r="G21" s="136"/>
      <c r="H21" s="136"/>
      <c r="I21" s="157"/>
      <c r="J21" s="134"/>
      <c r="K21" s="134"/>
      <c r="L21" s="134"/>
    </row>
    <row r="22" spans="2:12" ht="15" x14ac:dyDescent="0.2">
      <c r="B22" s="152" t="s">
        <v>13</v>
      </c>
      <c r="C22" s="135">
        <v>0</v>
      </c>
      <c r="D22" s="135">
        <v>1</v>
      </c>
      <c r="E22" s="135">
        <v>3</v>
      </c>
      <c r="F22" s="135">
        <v>4</v>
      </c>
      <c r="G22" s="136">
        <v>1</v>
      </c>
      <c r="H22" s="136">
        <f t="shared" si="1"/>
        <v>1</v>
      </c>
      <c r="I22" s="157">
        <v>31561</v>
      </c>
      <c r="J22" s="158" t="s">
        <v>259</v>
      </c>
      <c r="K22" s="158" t="s">
        <v>259</v>
      </c>
      <c r="L22" s="158" t="s">
        <v>259</v>
      </c>
    </row>
    <row r="23" spans="2:12" ht="15" x14ac:dyDescent="0.2">
      <c r="B23" s="152" t="s">
        <v>14</v>
      </c>
      <c r="C23" s="135">
        <v>13</v>
      </c>
      <c r="D23" s="135">
        <v>4</v>
      </c>
      <c r="E23" s="135">
        <v>23</v>
      </c>
      <c r="F23" s="135">
        <v>40</v>
      </c>
      <c r="G23" s="136">
        <f t="shared" si="0"/>
        <v>1.4444444444444444</v>
      </c>
      <c r="H23" s="136">
        <f t="shared" si="1"/>
        <v>14.444444444444445</v>
      </c>
      <c r="I23" s="157">
        <v>31561</v>
      </c>
      <c r="J23" s="158" t="s">
        <v>259</v>
      </c>
      <c r="K23" s="158" t="s">
        <v>259</v>
      </c>
      <c r="L23" s="158" t="s">
        <v>259</v>
      </c>
    </row>
    <row r="24" spans="2:12" x14ac:dyDescent="0.2">
      <c r="B24" s="154" t="s">
        <v>15</v>
      </c>
      <c r="C24" s="135">
        <v>60</v>
      </c>
      <c r="D24" s="135">
        <v>19</v>
      </c>
      <c r="E24" s="135">
        <v>55</v>
      </c>
      <c r="F24" s="135">
        <v>134</v>
      </c>
      <c r="G24" s="136">
        <f t="shared" si="0"/>
        <v>9.9130434782608692</v>
      </c>
      <c r="H24" s="136">
        <f t="shared" si="1"/>
        <v>69.913043478260875</v>
      </c>
      <c r="I24" s="157">
        <v>31561</v>
      </c>
      <c r="J24" s="155">
        <v>5.0359999999999996</v>
      </c>
      <c r="K24" s="155">
        <v>3.6429999999999998</v>
      </c>
      <c r="L24" s="155">
        <v>6.9610000000000003</v>
      </c>
    </row>
    <row r="25" spans="2:12" ht="15" x14ac:dyDescent="0.2">
      <c r="B25" s="152" t="s">
        <v>5</v>
      </c>
      <c r="C25" s="135">
        <v>9</v>
      </c>
      <c r="D25" s="135">
        <v>7</v>
      </c>
      <c r="E25" s="135">
        <v>93</v>
      </c>
      <c r="F25" s="135">
        <v>109</v>
      </c>
      <c r="G25" s="136">
        <f t="shared" si="0"/>
        <v>0.61764705882352944</v>
      </c>
      <c r="H25" s="136">
        <f t="shared" si="1"/>
        <v>9.617647058823529</v>
      </c>
      <c r="I25" s="157">
        <v>86789</v>
      </c>
      <c r="J25" s="158" t="s">
        <v>259</v>
      </c>
      <c r="K25" s="158" t="s">
        <v>259</v>
      </c>
      <c r="L25" s="158" t="s">
        <v>259</v>
      </c>
    </row>
    <row r="26" spans="2:12" ht="15" x14ac:dyDescent="0.2">
      <c r="B26" s="152" t="s">
        <v>3</v>
      </c>
      <c r="C26" s="135">
        <v>3</v>
      </c>
      <c r="D26" s="135">
        <v>0</v>
      </c>
      <c r="E26" s="135">
        <v>80</v>
      </c>
      <c r="F26" s="135">
        <v>83</v>
      </c>
      <c r="G26" s="136">
        <f t="shared" si="0"/>
        <v>0</v>
      </c>
      <c r="H26" s="136">
        <f t="shared" si="1"/>
        <v>3</v>
      </c>
      <c r="I26" s="157">
        <v>42147</v>
      </c>
      <c r="J26" s="158" t="s">
        <v>259</v>
      </c>
      <c r="K26" s="158" t="s">
        <v>259</v>
      </c>
      <c r="L26" s="158" t="s">
        <v>259</v>
      </c>
    </row>
    <row r="27" spans="2:12" ht="15" x14ac:dyDescent="0.2">
      <c r="B27" s="152" t="s">
        <v>17</v>
      </c>
      <c r="C27" s="135">
        <v>5</v>
      </c>
      <c r="D27" s="135">
        <v>11</v>
      </c>
      <c r="E27" s="135">
        <v>138</v>
      </c>
      <c r="F27" s="135">
        <v>154</v>
      </c>
      <c r="G27" s="136">
        <v>1</v>
      </c>
      <c r="H27" s="136">
        <f t="shared" si="1"/>
        <v>6</v>
      </c>
      <c r="I27" s="157">
        <v>33168</v>
      </c>
      <c r="J27" s="158" t="s">
        <v>259</v>
      </c>
      <c r="K27" s="158" t="s">
        <v>259</v>
      </c>
      <c r="L27" s="158" t="s">
        <v>259</v>
      </c>
    </row>
    <row r="28" spans="2:12" ht="15" x14ac:dyDescent="0.2">
      <c r="B28" s="152" t="s">
        <v>18</v>
      </c>
      <c r="C28" s="135">
        <v>7</v>
      </c>
      <c r="D28" s="135">
        <v>10</v>
      </c>
      <c r="E28" s="135">
        <v>127</v>
      </c>
      <c r="F28" s="135">
        <v>144</v>
      </c>
      <c r="G28" s="136">
        <f t="shared" si="0"/>
        <v>0.52238805970149249</v>
      </c>
      <c r="H28" s="136">
        <f t="shared" si="1"/>
        <v>7.5223880597014929</v>
      </c>
      <c r="I28" s="157">
        <v>30088</v>
      </c>
      <c r="J28" s="158" t="s">
        <v>259</v>
      </c>
      <c r="K28" s="158" t="s">
        <v>259</v>
      </c>
      <c r="L28" s="158" t="s">
        <v>259</v>
      </c>
    </row>
    <row r="29" spans="2:12" x14ac:dyDescent="0.2">
      <c r="B29" s="6"/>
      <c r="C29" s="135"/>
      <c r="D29" s="135"/>
      <c r="E29" s="135"/>
      <c r="F29" s="135"/>
      <c r="G29" s="136"/>
      <c r="H29" s="136"/>
      <c r="I29" s="157"/>
      <c r="J29" s="134"/>
      <c r="K29" s="134"/>
      <c r="L29" s="134"/>
    </row>
    <row r="30" spans="2:12" x14ac:dyDescent="0.2">
      <c r="B30" s="4" t="s">
        <v>33</v>
      </c>
      <c r="C30" s="135"/>
      <c r="D30" s="135"/>
      <c r="E30" s="135"/>
      <c r="F30" s="135"/>
      <c r="G30" s="136"/>
      <c r="H30" s="136"/>
      <c r="I30" s="157"/>
      <c r="J30" s="134"/>
      <c r="K30" s="134"/>
      <c r="L30" s="134"/>
    </row>
    <row r="31" spans="2:12" x14ac:dyDescent="0.2">
      <c r="B31" s="154" t="s">
        <v>19</v>
      </c>
      <c r="C31" s="135">
        <v>137</v>
      </c>
      <c r="D31" s="135">
        <v>34</v>
      </c>
      <c r="E31" s="135">
        <v>102</v>
      </c>
      <c r="F31" s="135">
        <v>273</v>
      </c>
      <c r="G31" s="136">
        <f t="shared" si="0"/>
        <v>19.489539748953973</v>
      </c>
      <c r="H31" s="136">
        <f t="shared" si="1"/>
        <v>156.48953974895397</v>
      </c>
      <c r="I31" s="157">
        <v>43994</v>
      </c>
      <c r="J31" s="155">
        <v>5.335</v>
      </c>
      <c r="K31" s="155">
        <v>4.2469999999999999</v>
      </c>
      <c r="L31" s="155">
        <v>6.702</v>
      </c>
    </row>
    <row r="32" spans="2:12" x14ac:dyDescent="0.2">
      <c r="B32" s="154" t="s">
        <v>20</v>
      </c>
      <c r="C32" s="135">
        <v>205</v>
      </c>
      <c r="D32" s="135">
        <v>211</v>
      </c>
      <c r="E32" s="135">
        <v>440</v>
      </c>
      <c r="F32" s="135">
        <v>856</v>
      </c>
      <c r="G32" s="136">
        <f t="shared" si="0"/>
        <v>67.062015503875969</v>
      </c>
      <c r="H32" s="136">
        <f t="shared" si="1"/>
        <v>272.06201550387595</v>
      </c>
      <c r="I32" s="157">
        <v>116210</v>
      </c>
      <c r="J32" s="155">
        <v>8.6539999999999999</v>
      </c>
      <c r="K32" s="155">
        <v>7.0720000000000001</v>
      </c>
      <c r="L32" s="155">
        <v>10.59</v>
      </c>
    </row>
    <row r="33" spans="2:12" x14ac:dyDescent="0.2">
      <c r="B33" s="154" t="s">
        <v>21</v>
      </c>
      <c r="C33" s="135">
        <v>212</v>
      </c>
      <c r="D33" s="135">
        <v>170</v>
      </c>
      <c r="E33" s="135">
        <v>204</v>
      </c>
      <c r="F33" s="135">
        <v>586</v>
      </c>
      <c r="G33" s="136">
        <f t="shared" si="0"/>
        <v>86.634615384615373</v>
      </c>
      <c r="H33" s="136">
        <f t="shared" si="1"/>
        <v>298.63461538461536</v>
      </c>
      <c r="I33" s="157">
        <v>116210</v>
      </c>
      <c r="J33" s="155">
        <v>17.533999999999999</v>
      </c>
      <c r="K33" s="155">
        <v>14.122</v>
      </c>
      <c r="L33" s="155">
        <v>21.771000000000001</v>
      </c>
    </row>
    <row r="34" spans="2:12" x14ac:dyDescent="0.2">
      <c r="B34" s="154" t="s">
        <v>22</v>
      </c>
      <c r="C34" s="135">
        <v>180</v>
      </c>
      <c r="D34" s="135">
        <v>454</v>
      </c>
      <c r="E34" s="135">
        <v>407</v>
      </c>
      <c r="F34" s="135">
        <v>1041</v>
      </c>
      <c r="G34" s="136">
        <f t="shared" si="0"/>
        <v>139.21635434412266</v>
      </c>
      <c r="H34" s="136">
        <f t="shared" si="1"/>
        <v>319.21635434412269</v>
      </c>
      <c r="I34" s="157">
        <v>90822</v>
      </c>
      <c r="J34" s="155">
        <v>73.459999999999994</v>
      </c>
      <c r="K34" s="155">
        <v>56.508000000000003</v>
      </c>
      <c r="L34" s="155">
        <v>95.497</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3">
    <mergeCell ref="B3:B4"/>
    <mergeCell ref="C3:L3"/>
    <mergeCell ref="B35:I35"/>
  </mergeCells>
  <pageMargins left="0.25" right="0.25" top="0.75" bottom="0.75" header="0.3" footer="0.3"/>
  <pageSetup paperSize="9" scale="8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L36"/>
  <sheetViews>
    <sheetView showGridLines="0" tabSelected="1" zoomScale="115" zoomScaleNormal="115" workbookViewId="0">
      <selection activeCell="I24" sqref="I24"/>
    </sheetView>
  </sheetViews>
  <sheetFormatPr defaultColWidth="8.85546875" defaultRowHeight="12.75" x14ac:dyDescent="0.2"/>
  <cols>
    <col min="1" max="1" width="4.28515625" style="1" customWidth="1"/>
    <col min="2" max="2" width="32.42578125" style="10" customWidth="1"/>
    <col min="3" max="9" width="12.85546875" style="9" customWidth="1"/>
    <col min="10" max="12" width="12.85546875" style="1" customWidth="1"/>
    <col min="13" max="16384" width="8.85546875" style="1"/>
  </cols>
  <sheetData>
    <row r="1" spans="2:12" x14ac:dyDescent="0.2">
      <c r="B1" s="2"/>
      <c r="C1" s="12"/>
      <c r="D1" s="12"/>
      <c r="E1" s="12"/>
      <c r="F1" s="12"/>
      <c r="G1" s="12"/>
      <c r="H1" s="12"/>
      <c r="I1" s="12"/>
      <c r="J1" s="13"/>
      <c r="K1" s="13"/>
      <c r="L1" s="13"/>
    </row>
    <row r="2" spans="2:12" ht="15" customHeight="1" x14ac:dyDescent="0.2">
      <c r="B2" s="149" t="s">
        <v>151</v>
      </c>
      <c r="C2" s="149"/>
      <c r="D2" s="149"/>
      <c r="E2" s="149"/>
      <c r="F2" s="149"/>
      <c r="G2" s="149"/>
      <c r="H2" s="149"/>
      <c r="I2" s="149"/>
      <c r="J2" s="149"/>
      <c r="K2" s="149"/>
      <c r="L2" s="149"/>
    </row>
    <row r="3" spans="2:12" ht="26.25" customHeight="1" x14ac:dyDescent="0.2">
      <c r="B3" s="147" t="s">
        <v>26</v>
      </c>
      <c r="C3" s="148" t="s">
        <v>25</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154" t="s">
        <v>4</v>
      </c>
      <c r="C6" s="135">
        <v>595</v>
      </c>
      <c r="D6" s="135">
        <v>404</v>
      </c>
      <c r="E6" s="135">
        <v>287</v>
      </c>
      <c r="F6" s="135">
        <v>1286</v>
      </c>
      <c r="G6" s="136">
        <f>(C6/(C6+E6))*D6</f>
        <v>272.53968253968253</v>
      </c>
      <c r="H6" s="136">
        <f>C6+G6</f>
        <v>867.53968253968253</v>
      </c>
      <c r="I6" s="157">
        <v>115525</v>
      </c>
      <c r="J6" s="153">
        <v>6.6</v>
      </c>
      <c r="K6" s="155">
        <v>5.9580000000000002</v>
      </c>
      <c r="L6" s="155">
        <v>7.27</v>
      </c>
    </row>
    <row r="7" spans="2:12" x14ac:dyDescent="0.2">
      <c r="B7" s="154" t="s">
        <v>7</v>
      </c>
      <c r="C7" s="135">
        <v>665</v>
      </c>
      <c r="D7" s="135">
        <v>1427</v>
      </c>
      <c r="E7" s="135">
        <v>213</v>
      </c>
      <c r="F7" s="135">
        <v>2305</v>
      </c>
      <c r="G7" s="136">
        <f t="shared" ref="G7:G34" si="0">(C7/(C7+E7))*D7</f>
        <v>1080.8143507972666</v>
      </c>
      <c r="H7" s="136">
        <f t="shared" ref="H7:H34" si="1">C7+G7</f>
        <v>1745.8143507972666</v>
      </c>
      <c r="I7" s="157">
        <v>124565</v>
      </c>
      <c r="J7" s="153">
        <v>22.7</v>
      </c>
      <c r="K7" s="155">
        <v>20.9</v>
      </c>
      <c r="L7" s="155">
        <v>24.6</v>
      </c>
    </row>
    <row r="8" spans="2:12" x14ac:dyDescent="0.2">
      <c r="B8" s="6"/>
      <c r="C8" s="135"/>
      <c r="D8" s="135"/>
      <c r="E8" s="135"/>
      <c r="F8" s="135"/>
      <c r="G8" s="136"/>
      <c r="H8" s="136"/>
      <c r="I8" s="157"/>
      <c r="J8" s="135"/>
      <c r="K8" s="135"/>
      <c r="L8" s="135"/>
    </row>
    <row r="9" spans="2:12" x14ac:dyDescent="0.2">
      <c r="B9" s="4" t="s">
        <v>31</v>
      </c>
      <c r="C9" s="135"/>
      <c r="D9" s="135"/>
      <c r="E9" s="135"/>
      <c r="F9" s="135"/>
      <c r="G9" s="136"/>
      <c r="H9" s="136"/>
      <c r="I9" s="157"/>
      <c r="J9" s="135"/>
      <c r="K9" s="135"/>
      <c r="L9" s="135"/>
    </row>
    <row r="10" spans="2:12" x14ac:dyDescent="0.2">
      <c r="B10" s="6" t="s">
        <v>1</v>
      </c>
      <c r="C10" s="135">
        <v>402</v>
      </c>
      <c r="D10" s="135">
        <v>480</v>
      </c>
      <c r="E10" s="135">
        <v>464</v>
      </c>
      <c r="F10" s="135">
        <v>1346</v>
      </c>
      <c r="G10" s="136">
        <f t="shared" si="0"/>
        <v>222.81755196304852</v>
      </c>
      <c r="H10" s="136">
        <f t="shared" si="1"/>
        <v>624.81755196304857</v>
      </c>
      <c r="I10" s="157">
        <v>145990</v>
      </c>
      <c r="J10" s="135">
        <v>4.0999999999999996</v>
      </c>
      <c r="K10" s="135">
        <v>3.7</v>
      </c>
      <c r="L10" s="135">
        <v>4.5999999999999996</v>
      </c>
    </row>
    <row r="11" spans="2:12" x14ac:dyDescent="0.2">
      <c r="B11" s="154" t="s">
        <v>8</v>
      </c>
      <c r="C11" s="135">
        <v>1170</v>
      </c>
      <c r="D11" s="135">
        <v>1595</v>
      </c>
      <c r="E11" s="135">
        <v>898</v>
      </c>
      <c r="F11" s="135">
        <v>3663</v>
      </c>
      <c r="G11" s="136">
        <f t="shared" si="0"/>
        <v>902.39361702127667</v>
      </c>
      <c r="H11" s="136">
        <f t="shared" si="1"/>
        <v>2072.3936170212764</v>
      </c>
      <c r="I11" s="157">
        <v>145990</v>
      </c>
      <c r="J11" s="155">
        <v>6.6</v>
      </c>
      <c r="K11" s="155">
        <v>6.2</v>
      </c>
      <c r="L11" s="155">
        <v>7</v>
      </c>
    </row>
    <row r="12" spans="2:12" x14ac:dyDescent="0.2">
      <c r="B12" s="6" t="s">
        <v>6</v>
      </c>
      <c r="C12" s="135">
        <v>375</v>
      </c>
      <c r="D12" s="135">
        <v>300</v>
      </c>
      <c r="E12" s="135">
        <v>1915</v>
      </c>
      <c r="F12" s="135">
        <v>2590</v>
      </c>
      <c r="G12" s="136">
        <f t="shared" si="0"/>
        <v>49.126637554585152</v>
      </c>
      <c r="H12" s="136">
        <f t="shared" si="1"/>
        <v>424.12663755458516</v>
      </c>
      <c r="I12" s="157">
        <v>141131</v>
      </c>
      <c r="J12" s="135">
        <v>2.2999999999999998</v>
      </c>
      <c r="K12" s="135">
        <v>2.1</v>
      </c>
      <c r="L12" s="135">
        <v>2.6</v>
      </c>
    </row>
    <row r="13" spans="2:12" ht="15" x14ac:dyDescent="0.2">
      <c r="B13" s="151" t="s">
        <v>262</v>
      </c>
      <c r="C13" s="135">
        <v>208</v>
      </c>
      <c r="D13" s="135">
        <v>126</v>
      </c>
      <c r="E13" s="135">
        <v>2816</v>
      </c>
      <c r="F13" s="135">
        <v>3150</v>
      </c>
      <c r="G13" s="136">
        <f t="shared" si="0"/>
        <v>8.6666666666666661</v>
      </c>
      <c r="H13" s="136">
        <f t="shared" si="1"/>
        <v>216.66666666666666</v>
      </c>
      <c r="I13" s="157">
        <v>123628</v>
      </c>
      <c r="J13" s="137">
        <v>1</v>
      </c>
      <c r="K13" s="138">
        <v>0.9</v>
      </c>
      <c r="L13" s="138">
        <v>1.3</v>
      </c>
    </row>
    <row r="14" spans="2:12" x14ac:dyDescent="0.2">
      <c r="B14" s="6" t="s">
        <v>9</v>
      </c>
      <c r="C14" s="135">
        <v>279</v>
      </c>
      <c r="D14" s="135">
        <v>199</v>
      </c>
      <c r="E14" s="135">
        <v>556</v>
      </c>
      <c r="F14" s="135">
        <v>1034</v>
      </c>
      <c r="G14" s="136">
        <f t="shared" si="0"/>
        <v>66.492215568862278</v>
      </c>
      <c r="H14" s="136">
        <f t="shared" si="1"/>
        <v>345.49221556886226</v>
      </c>
      <c r="I14" s="157">
        <v>145990</v>
      </c>
      <c r="J14" s="135">
        <v>3.4</v>
      </c>
      <c r="K14" s="134">
        <v>3</v>
      </c>
      <c r="L14" s="135">
        <v>3.9</v>
      </c>
    </row>
    <row r="15" spans="2:12" x14ac:dyDescent="0.2">
      <c r="B15" s="6" t="s">
        <v>10</v>
      </c>
      <c r="C15" s="135">
        <v>908</v>
      </c>
      <c r="D15" s="135">
        <v>752</v>
      </c>
      <c r="E15" s="135">
        <v>916</v>
      </c>
      <c r="F15" s="135">
        <v>2576</v>
      </c>
      <c r="G15" s="136">
        <f t="shared" si="0"/>
        <v>374.35087719298247</v>
      </c>
      <c r="H15" s="136">
        <f t="shared" si="1"/>
        <v>1282.3508771929824</v>
      </c>
      <c r="I15" s="157">
        <v>81939</v>
      </c>
      <c r="J15" s="135">
        <v>4.7</v>
      </c>
      <c r="K15" s="135">
        <v>4.3</v>
      </c>
      <c r="L15" s="135">
        <v>5.0999999999999996</v>
      </c>
    </row>
    <row r="16" spans="2:12" x14ac:dyDescent="0.2">
      <c r="B16" s="6" t="s">
        <v>11</v>
      </c>
      <c r="C16" s="135">
        <v>118</v>
      </c>
      <c r="D16" s="135">
        <v>54</v>
      </c>
      <c r="E16" s="135">
        <v>231</v>
      </c>
      <c r="F16" s="135">
        <v>403</v>
      </c>
      <c r="G16" s="136">
        <f t="shared" si="0"/>
        <v>18.257879656160458</v>
      </c>
      <c r="H16" s="136">
        <f t="shared" si="1"/>
        <v>136.25787965616047</v>
      </c>
      <c r="I16" s="157">
        <v>25120</v>
      </c>
      <c r="J16" s="135">
        <v>2.9</v>
      </c>
      <c r="K16" s="135">
        <v>2.1</v>
      </c>
      <c r="L16" s="135">
        <v>3.8</v>
      </c>
    </row>
    <row r="17" spans="2:12" x14ac:dyDescent="0.2">
      <c r="B17" s="6" t="s">
        <v>12</v>
      </c>
      <c r="C17" s="135">
        <v>416</v>
      </c>
      <c r="D17" s="135">
        <v>220</v>
      </c>
      <c r="E17" s="135">
        <v>407</v>
      </c>
      <c r="F17" s="135">
        <v>1043</v>
      </c>
      <c r="G17" s="136">
        <f t="shared" si="0"/>
        <v>111.20291616038881</v>
      </c>
      <c r="H17" s="136">
        <f t="shared" si="1"/>
        <v>527.20291616038878</v>
      </c>
      <c r="I17" s="157">
        <v>49037</v>
      </c>
      <c r="J17" s="135">
        <v>3.8</v>
      </c>
      <c r="K17" s="135">
        <v>3.4</v>
      </c>
      <c r="L17" s="135">
        <v>4.3</v>
      </c>
    </row>
    <row r="18" spans="2:12" ht="15" x14ac:dyDescent="0.2">
      <c r="B18" s="151" t="s">
        <v>263</v>
      </c>
      <c r="C18" s="135">
        <v>35</v>
      </c>
      <c r="D18" s="135">
        <v>41</v>
      </c>
      <c r="E18" s="135">
        <v>466</v>
      </c>
      <c r="F18" s="135">
        <v>542</v>
      </c>
      <c r="G18" s="136">
        <f t="shared" si="0"/>
        <v>2.8642714570858283</v>
      </c>
      <c r="H18" s="136">
        <f t="shared" si="1"/>
        <v>37.864271457085827</v>
      </c>
      <c r="I18" s="157">
        <v>47661</v>
      </c>
      <c r="J18" s="138">
        <v>0.8</v>
      </c>
      <c r="K18" s="138">
        <v>0.5</v>
      </c>
      <c r="L18" s="138">
        <v>1.3</v>
      </c>
    </row>
    <row r="19" spans="2:12" x14ac:dyDescent="0.2">
      <c r="B19" s="6"/>
      <c r="C19" s="135"/>
      <c r="D19" s="135"/>
      <c r="E19" s="135"/>
      <c r="F19" s="135"/>
      <c r="G19" s="136"/>
      <c r="H19" s="136"/>
      <c r="I19" s="157"/>
      <c r="J19" s="135"/>
      <c r="K19" s="135"/>
      <c r="L19" s="135"/>
    </row>
    <row r="20" spans="2:12" x14ac:dyDescent="0.2">
      <c r="B20" s="4" t="s">
        <v>32</v>
      </c>
      <c r="C20" s="135"/>
      <c r="D20" s="135"/>
      <c r="E20" s="135"/>
      <c r="F20" s="135"/>
      <c r="G20" s="136"/>
      <c r="H20" s="136"/>
      <c r="I20" s="157"/>
      <c r="J20" s="135"/>
      <c r="K20" s="135"/>
      <c r="L20" s="135"/>
    </row>
    <row r="21" spans="2:12" ht="15" x14ac:dyDescent="0.2">
      <c r="B21" s="152" t="s">
        <v>13</v>
      </c>
      <c r="C21" s="135">
        <v>18</v>
      </c>
      <c r="D21" s="135">
        <v>5</v>
      </c>
      <c r="E21" s="135">
        <v>25</v>
      </c>
      <c r="F21" s="135">
        <v>48</v>
      </c>
      <c r="G21" s="136">
        <f t="shared" si="0"/>
        <v>2.0930232558139537</v>
      </c>
      <c r="H21" s="136">
        <f t="shared" si="1"/>
        <v>20.093023255813954</v>
      </c>
      <c r="I21" s="157">
        <v>31561</v>
      </c>
      <c r="J21" s="158" t="s">
        <v>259</v>
      </c>
      <c r="K21" s="158" t="s">
        <v>259</v>
      </c>
      <c r="L21" s="158" t="s">
        <v>259</v>
      </c>
    </row>
    <row r="22" spans="2:12" x14ac:dyDescent="0.2">
      <c r="B22" s="6" t="s">
        <v>14</v>
      </c>
      <c r="C22" s="135">
        <v>96</v>
      </c>
      <c r="D22" s="135">
        <v>39</v>
      </c>
      <c r="E22" s="135">
        <v>138</v>
      </c>
      <c r="F22" s="135">
        <v>273</v>
      </c>
      <c r="G22" s="136">
        <f t="shared" si="0"/>
        <v>16</v>
      </c>
      <c r="H22" s="136">
        <f t="shared" si="1"/>
        <v>112</v>
      </c>
      <c r="I22" s="157">
        <v>31561</v>
      </c>
      <c r="J22" s="135">
        <v>2.8</v>
      </c>
      <c r="K22" s="135">
        <v>2.2000000000000002</v>
      </c>
      <c r="L22" s="135">
        <v>3.7</v>
      </c>
    </row>
    <row r="23" spans="2:12" x14ac:dyDescent="0.2">
      <c r="B23" s="6" t="s">
        <v>15</v>
      </c>
      <c r="C23" s="135">
        <v>345</v>
      </c>
      <c r="D23" s="135">
        <v>102</v>
      </c>
      <c r="E23" s="135">
        <v>331</v>
      </c>
      <c r="F23" s="135">
        <v>778</v>
      </c>
      <c r="G23" s="136">
        <f t="shared" si="0"/>
        <v>52.056213017751482</v>
      </c>
      <c r="H23" s="136">
        <f t="shared" si="1"/>
        <v>397.05621301775147</v>
      </c>
      <c r="I23" s="157">
        <v>31561</v>
      </c>
      <c r="J23" s="135">
        <v>2.6</v>
      </c>
      <c r="K23" s="135">
        <v>2.2999999999999998</v>
      </c>
      <c r="L23" s="134">
        <v>3</v>
      </c>
    </row>
    <row r="24" spans="2:12" x14ac:dyDescent="0.2">
      <c r="B24" s="6" t="s">
        <v>16</v>
      </c>
      <c r="C24" s="135">
        <v>264</v>
      </c>
      <c r="D24" s="135">
        <v>109</v>
      </c>
      <c r="E24" s="135">
        <v>524</v>
      </c>
      <c r="F24" s="135">
        <v>897</v>
      </c>
      <c r="G24" s="136">
        <f t="shared" si="0"/>
        <v>36.517766497461928</v>
      </c>
      <c r="H24" s="136">
        <f t="shared" si="1"/>
        <v>300.51776649746193</v>
      </c>
      <c r="I24" s="157">
        <v>86789</v>
      </c>
      <c r="J24" s="134">
        <v>3</v>
      </c>
      <c r="K24" s="135">
        <v>2.6</v>
      </c>
      <c r="L24" s="135">
        <v>3.5</v>
      </c>
    </row>
    <row r="25" spans="2:12" ht="15" x14ac:dyDescent="0.2">
      <c r="B25" s="152" t="s">
        <v>3</v>
      </c>
      <c r="C25" s="135">
        <v>22</v>
      </c>
      <c r="D25" s="135">
        <v>28</v>
      </c>
      <c r="E25" s="135">
        <v>426</v>
      </c>
      <c r="F25" s="135">
        <v>476</v>
      </c>
      <c r="G25" s="136">
        <f t="shared" si="0"/>
        <v>1.375</v>
      </c>
      <c r="H25" s="136">
        <f t="shared" si="1"/>
        <v>23.375</v>
      </c>
      <c r="I25" s="157">
        <v>42147</v>
      </c>
      <c r="J25" s="158" t="s">
        <v>259</v>
      </c>
      <c r="K25" s="158" t="s">
        <v>259</v>
      </c>
      <c r="L25" s="158" t="s">
        <v>259</v>
      </c>
    </row>
    <row r="26" spans="2:12" x14ac:dyDescent="0.2">
      <c r="B26" s="6" t="s">
        <v>17</v>
      </c>
      <c r="C26" s="135">
        <v>60</v>
      </c>
      <c r="D26" s="135">
        <v>30</v>
      </c>
      <c r="E26" s="135">
        <v>286</v>
      </c>
      <c r="F26" s="135">
        <v>376</v>
      </c>
      <c r="G26" s="136">
        <f t="shared" si="0"/>
        <v>5.202312138728324</v>
      </c>
      <c r="H26" s="136">
        <f t="shared" si="1"/>
        <v>65.202312138728331</v>
      </c>
      <c r="I26" s="157">
        <v>33168</v>
      </c>
      <c r="J26" s="135">
        <v>2.2999999999999998</v>
      </c>
      <c r="K26" s="135">
        <v>1.6</v>
      </c>
      <c r="L26" s="135">
        <v>3.3</v>
      </c>
    </row>
    <row r="27" spans="2:12" x14ac:dyDescent="0.2">
      <c r="B27" s="6" t="s">
        <v>18</v>
      </c>
      <c r="C27" s="135">
        <v>63</v>
      </c>
      <c r="D27" s="135">
        <v>36</v>
      </c>
      <c r="E27" s="135">
        <v>396</v>
      </c>
      <c r="F27" s="135">
        <v>495</v>
      </c>
      <c r="G27" s="136">
        <f t="shared" si="0"/>
        <v>4.9411764705882355</v>
      </c>
      <c r="H27" s="136">
        <f t="shared" si="1"/>
        <v>67.941176470588232</v>
      </c>
      <c r="I27" s="157">
        <v>30088</v>
      </c>
      <c r="J27" s="135">
        <v>1.9</v>
      </c>
      <c r="K27" s="135">
        <v>1.4</v>
      </c>
      <c r="L27" s="135">
        <v>2.6</v>
      </c>
    </row>
    <row r="28" spans="2:12" x14ac:dyDescent="0.2">
      <c r="B28" s="6"/>
      <c r="C28" s="135"/>
      <c r="D28" s="135"/>
      <c r="E28" s="135"/>
      <c r="F28" s="135"/>
      <c r="G28" s="136"/>
      <c r="H28" s="136"/>
      <c r="I28" s="157"/>
      <c r="J28" s="135"/>
      <c r="K28" s="135"/>
      <c r="L28" s="135"/>
    </row>
    <row r="29" spans="2:12" x14ac:dyDescent="0.2">
      <c r="B29" s="4" t="s">
        <v>33</v>
      </c>
      <c r="C29" s="135"/>
      <c r="D29" s="135"/>
      <c r="E29" s="135"/>
      <c r="F29" s="135"/>
      <c r="G29" s="136"/>
      <c r="H29" s="136"/>
      <c r="I29" s="157"/>
      <c r="J29" s="135"/>
      <c r="K29" s="135"/>
      <c r="L29" s="135"/>
    </row>
    <row r="30" spans="2:12" x14ac:dyDescent="0.2">
      <c r="B30" s="6" t="s">
        <v>19</v>
      </c>
      <c r="C30" s="135">
        <v>763</v>
      </c>
      <c r="D30" s="135">
        <v>113</v>
      </c>
      <c r="E30" s="135">
        <v>796</v>
      </c>
      <c r="F30" s="135">
        <v>1672</v>
      </c>
      <c r="G30" s="136">
        <f t="shared" si="0"/>
        <v>55.304041051956382</v>
      </c>
      <c r="H30" s="136">
        <f t="shared" si="1"/>
        <v>818.30404105195635</v>
      </c>
      <c r="I30" s="157">
        <v>43994</v>
      </c>
      <c r="J30" s="134">
        <v>2</v>
      </c>
      <c r="K30" s="134">
        <v>1.8120000000000001</v>
      </c>
      <c r="L30" s="134">
        <v>2.2189999999999999</v>
      </c>
    </row>
    <row r="31" spans="2:12" x14ac:dyDescent="0.2">
      <c r="B31" s="6" t="s">
        <v>20</v>
      </c>
      <c r="C31" s="135">
        <v>1007</v>
      </c>
      <c r="D31" s="135">
        <v>249</v>
      </c>
      <c r="E31" s="135">
        <v>1155</v>
      </c>
      <c r="F31" s="135">
        <v>2411</v>
      </c>
      <c r="G31" s="136">
        <f t="shared" si="0"/>
        <v>115.97733580018502</v>
      </c>
      <c r="H31" s="136">
        <f t="shared" si="1"/>
        <v>1122.9773358001851</v>
      </c>
      <c r="I31" s="157">
        <v>116210</v>
      </c>
      <c r="J31" s="134">
        <v>2.4</v>
      </c>
      <c r="K31" s="134">
        <v>2.198</v>
      </c>
      <c r="L31" s="134">
        <v>2.58</v>
      </c>
    </row>
    <row r="32" spans="2:12" x14ac:dyDescent="0.2">
      <c r="B32" s="6" t="s">
        <v>21</v>
      </c>
      <c r="C32" s="135">
        <v>567</v>
      </c>
      <c r="D32" s="135">
        <v>145</v>
      </c>
      <c r="E32" s="135">
        <v>420</v>
      </c>
      <c r="F32" s="135">
        <v>1132</v>
      </c>
      <c r="G32" s="136">
        <f t="shared" si="0"/>
        <v>83.297872340425542</v>
      </c>
      <c r="H32" s="136">
        <f t="shared" si="1"/>
        <v>650.29787234042556</v>
      </c>
      <c r="I32" s="157">
        <v>116210</v>
      </c>
      <c r="J32" s="134">
        <v>4</v>
      </c>
      <c r="K32" s="134">
        <v>3.58</v>
      </c>
      <c r="L32" s="134">
        <v>4.4610000000000003</v>
      </c>
    </row>
    <row r="33" spans="2:12" x14ac:dyDescent="0.2">
      <c r="B33" s="6" t="s">
        <v>22</v>
      </c>
      <c r="C33" s="135">
        <v>556</v>
      </c>
      <c r="D33" s="135">
        <v>148</v>
      </c>
      <c r="E33" s="135">
        <v>552</v>
      </c>
      <c r="F33" s="135">
        <v>1256</v>
      </c>
      <c r="G33" s="136">
        <f t="shared" si="0"/>
        <v>74.267148014440437</v>
      </c>
      <c r="H33" s="136">
        <f t="shared" si="1"/>
        <v>630.26714801444041</v>
      </c>
      <c r="I33" s="157">
        <v>90822</v>
      </c>
      <c r="J33" s="134">
        <v>3.3</v>
      </c>
      <c r="K33" s="134">
        <v>2.9430000000000001</v>
      </c>
      <c r="L33" s="134">
        <v>3.6459999999999999</v>
      </c>
    </row>
    <row r="34" spans="2:12" x14ac:dyDescent="0.2">
      <c r="B34" s="154" t="s">
        <v>23</v>
      </c>
      <c r="C34" s="135">
        <v>343</v>
      </c>
      <c r="D34" s="135">
        <v>72</v>
      </c>
      <c r="E34" s="135">
        <v>219</v>
      </c>
      <c r="F34" s="135">
        <v>634</v>
      </c>
      <c r="G34" s="136">
        <f t="shared" si="0"/>
        <v>43.943060498220639</v>
      </c>
      <c r="H34" s="136">
        <f t="shared" si="1"/>
        <v>386.94306049822063</v>
      </c>
      <c r="I34" s="157">
        <v>90822</v>
      </c>
      <c r="J34" s="155">
        <v>5.0999999999999996</v>
      </c>
      <c r="K34" s="155">
        <v>4.3</v>
      </c>
      <c r="L34" s="155">
        <v>5.8920000000000003</v>
      </c>
    </row>
    <row r="35" spans="2:12" s="7" customFormat="1" x14ac:dyDescent="0.25">
      <c r="B35" s="159" t="s">
        <v>260</v>
      </c>
      <c r="C35" s="159"/>
      <c r="D35" s="159"/>
      <c r="E35" s="159"/>
      <c r="F35" s="159"/>
      <c r="G35" s="159"/>
      <c r="H35" s="159"/>
      <c r="I35" s="159"/>
    </row>
    <row r="36" spans="2:12" s="7" customFormat="1" ht="15" customHeight="1" x14ac:dyDescent="0.25">
      <c r="B36" s="160" t="s">
        <v>261</v>
      </c>
      <c r="C36" s="9"/>
      <c r="D36" s="9"/>
      <c r="E36" s="9"/>
      <c r="F36" s="9"/>
      <c r="G36" s="9"/>
      <c r="H36" s="9"/>
      <c r="I36" s="9"/>
    </row>
  </sheetData>
  <mergeCells count="4">
    <mergeCell ref="B35:I35"/>
    <mergeCell ref="B3:B4"/>
    <mergeCell ref="C3:L3"/>
    <mergeCell ref="B2:L2"/>
  </mergeCells>
  <conditionalFormatting sqref="H6:H7 H10:H18 H22:H24 H30:H34 H26:H27">
    <cfRule type="cellIs" dxfId="58" priority="10" operator="lessThan">
      <formula>30</formula>
    </cfRule>
  </conditionalFormatting>
  <conditionalFormatting sqref="J8:J9 J19:J20 J28:J29">
    <cfRule type="cellIs" dxfId="57" priority="9" operator="greaterThan">
      <formula>5</formula>
    </cfRule>
  </conditionalFormatting>
  <conditionalFormatting sqref="J10 J22:J24 J30:J33 J26:J27 J12:J18">
    <cfRule type="cellIs" dxfId="56" priority="6" operator="greaterThan">
      <formula>5</formula>
    </cfRule>
  </conditionalFormatting>
  <pageMargins left="0.25" right="0.25" top="0.75" bottom="0.75" header="0.3" footer="0.3"/>
  <pageSetup paperSize="9" scale="85"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topLeftCell="A4" zoomScale="115" zoomScaleNormal="115" workbookViewId="0">
      <selection activeCell="I18" sqref="I18"/>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149" t="s">
        <v>168</v>
      </c>
      <c r="C2" s="149"/>
      <c r="D2" s="149"/>
      <c r="E2" s="149"/>
      <c r="F2" s="149"/>
      <c r="G2" s="149"/>
      <c r="H2" s="149"/>
      <c r="I2" s="149"/>
      <c r="J2" s="149"/>
      <c r="K2" s="149"/>
      <c r="L2" s="149"/>
    </row>
    <row r="3" spans="2:12" ht="26.25" customHeight="1" x14ac:dyDescent="0.2">
      <c r="B3" s="147" t="s">
        <v>26</v>
      </c>
      <c r="C3" s="148" t="s">
        <v>36</v>
      </c>
      <c r="D3" s="148"/>
      <c r="E3" s="148"/>
      <c r="F3" s="148"/>
      <c r="G3" s="148"/>
      <c r="H3" s="148"/>
      <c r="I3" s="148"/>
      <c r="J3" s="148"/>
      <c r="K3" s="148"/>
      <c r="L3" s="148"/>
    </row>
    <row r="4" spans="2:12" ht="38.25" x14ac:dyDescent="0.2">
      <c r="B4" s="147"/>
      <c r="C4" s="11" t="s">
        <v>29</v>
      </c>
      <c r="D4" s="11" t="s">
        <v>28</v>
      </c>
      <c r="E4" s="11" t="s">
        <v>27</v>
      </c>
      <c r="F4" s="11" t="s">
        <v>24</v>
      </c>
      <c r="G4" s="3" t="s">
        <v>257</v>
      </c>
      <c r="H4" s="3" t="s">
        <v>258</v>
      </c>
      <c r="I4" s="11"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287</v>
      </c>
      <c r="D6" s="135">
        <v>404</v>
      </c>
      <c r="E6" s="135">
        <v>595</v>
      </c>
      <c r="F6" s="135">
        <v>1286</v>
      </c>
      <c r="G6" s="136">
        <f>(C6/(C6+E6))*D6</f>
        <v>131.46031746031747</v>
      </c>
      <c r="H6" s="136">
        <f>C6+G6</f>
        <v>418.46031746031747</v>
      </c>
      <c r="I6" s="157">
        <v>145990</v>
      </c>
      <c r="J6" s="134">
        <v>4.4000000000000004</v>
      </c>
      <c r="K6" s="134">
        <v>3.8079999999999998</v>
      </c>
      <c r="L6" s="134">
        <v>5.0279999999999996</v>
      </c>
    </row>
    <row r="7" spans="2:12" x14ac:dyDescent="0.2">
      <c r="B7" s="154" t="s">
        <v>7</v>
      </c>
      <c r="C7" s="135">
        <v>116</v>
      </c>
      <c r="D7" s="135">
        <v>80</v>
      </c>
      <c r="E7" s="135">
        <v>169</v>
      </c>
      <c r="F7" s="135">
        <v>365</v>
      </c>
      <c r="G7" s="136">
        <f>(C7/(C7+E7))*D7</f>
        <v>32.561403508771932</v>
      </c>
      <c r="H7" s="136">
        <f>C7+G7</f>
        <v>148.56140350877195</v>
      </c>
      <c r="I7" s="157">
        <v>124565</v>
      </c>
      <c r="J7" s="153">
        <v>6.4</v>
      </c>
      <c r="K7" s="155">
        <v>5.2779999999999996</v>
      </c>
      <c r="L7" s="155">
        <v>7.875</v>
      </c>
    </row>
    <row r="8" spans="2:12" x14ac:dyDescent="0.2">
      <c r="B8" s="6"/>
      <c r="C8" s="135"/>
      <c r="D8" s="135"/>
      <c r="E8" s="135"/>
      <c r="F8" s="135"/>
      <c r="G8" s="135"/>
      <c r="H8" s="135"/>
      <c r="I8" s="157"/>
      <c r="J8" s="135"/>
      <c r="K8" s="134"/>
      <c r="L8" s="134"/>
    </row>
    <row r="9" spans="2:12" x14ac:dyDescent="0.2">
      <c r="B9" s="4" t="s">
        <v>31</v>
      </c>
      <c r="C9" s="135"/>
      <c r="D9" s="135"/>
      <c r="E9" s="135"/>
      <c r="F9" s="135"/>
      <c r="G9" s="135"/>
      <c r="H9" s="135"/>
      <c r="I9" s="157"/>
      <c r="J9" s="135"/>
      <c r="K9" s="134"/>
      <c r="L9" s="134"/>
    </row>
    <row r="10" spans="2:12" x14ac:dyDescent="0.2">
      <c r="B10" s="6" t="s">
        <v>1</v>
      </c>
      <c r="C10" s="135">
        <v>70</v>
      </c>
      <c r="D10" s="135">
        <v>71</v>
      </c>
      <c r="E10" s="135">
        <v>147</v>
      </c>
      <c r="F10" s="135">
        <v>288</v>
      </c>
      <c r="G10" s="136">
        <f t="shared" ref="G10:G17" si="0">(C10/(C10+E10))*D10</f>
        <v>22.903225806451612</v>
      </c>
      <c r="H10" s="136">
        <f t="shared" ref="H10:H18" si="1">C10+G10</f>
        <v>92.903225806451616</v>
      </c>
      <c r="I10" s="157">
        <v>145990</v>
      </c>
      <c r="J10" s="134">
        <v>4</v>
      </c>
      <c r="K10" s="134">
        <v>3.1389999999999998</v>
      </c>
      <c r="L10" s="134">
        <v>5.09</v>
      </c>
    </row>
    <row r="11" spans="2:12" x14ac:dyDescent="0.2">
      <c r="B11" s="154" t="s">
        <v>8</v>
      </c>
      <c r="C11" s="135">
        <v>185</v>
      </c>
      <c r="D11" s="135">
        <v>159</v>
      </c>
      <c r="E11" s="135">
        <v>255</v>
      </c>
      <c r="F11" s="135">
        <v>599</v>
      </c>
      <c r="G11" s="136">
        <f t="shared" si="0"/>
        <v>66.852272727272734</v>
      </c>
      <c r="H11" s="136">
        <f t="shared" si="1"/>
        <v>251.85227272727275</v>
      </c>
      <c r="I11" s="157">
        <v>145990</v>
      </c>
      <c r="J11" s="153">
        <v>5.2</v>
      </c>
      <c r="K11" s="155">
        <v>4.5</v>
      </c>
      <c r="L11" s="155">
        <v>6.0960000000000001</v>
      </c>
    </row>
    <row r="12" spans="2:12" x14ac:dyDescent="0.2">
      <c r="B12" s="6" t="s">
        <v>6</v>
      </c>
      <c r="C12" s="135">
        <v>74</v>
      </c>
      <c r="D12" s="135">
        <v>64</v>
      </c>
      <c r="E12" s="135">
        <v>482</v>
      </c>
      <c r="F12" s="135">
        <v>620</v>
      </c>
      <c r="G12" s="136">
        <f t="shared" si="0"/>
        <v>8.5179856115107917</v>
      </c>
      <c r="H12" s="136">
        <f t="shared" si="1"/>
        <v>82.517985611510795</v>
      </c>
      <c r="I12" s="157">
        <v>141131</v>
      </c>
      <c r="J12" s="134">
        <v>2.9</v>
      </c>
      <c r="K12" s="134">
        <v>2.2109999999999999</v>
      </c>
      <c r="L12" s="134">
        <v>3.827</v>
      </c>
    </row>
    <row r="13" spans="2:12" x14ac:dyDescent="0.2">
      <c r="B13" s="6" t="s">
        <v>2</v>
      </c>
      <c r="C13" s="135">
        <v>40</v>
      </c>
      <c r="D13" s="135">
        <v>16</v>
      </c>
      <c r="E13" s="135">
        <v>643</v>
      </c>
      <c r="F13" s="135">
        <v>699</v>
      </c>
      <c r="G13" s="136">
        <f t="shared" si="0"/>
        <v>0.93704245973645683</v>
      </c>
      <c r="H13" s="136">
        <f t="shared" si="1"/>
        <v>40.93704245973646</v>
      </c>
      <c r="I13" s="157">
        <v>123628</v>
      </c>
      <c r="J13" s="134">
        <v>2.2999999999999998</v>
      </c>
      <c r="K13" s="134">
        <v>1.5640000000000001</v>
      </c>
      <c r="L13" s="134">
        <v>3.3279999999999998</v>
      </c>
    </row>
    <row r="14" spans="2:12" x14ac:dyDescent="0.2">
      <c r="B14" s="6" t="s">
        <v>9</v>
      </c>
      <c r="C14" s="135">
        <v>53</v>
      </c>
      <c r="D14" s="135">
        <v>34</v>
      </c>
      <c r="E14" s="135">
        <v>179</v>
      </c>
      <c r="F14" s="135">
        <v>266</v>
      </c>
      <c r="G14" s="136">
        <f t="shared" si="0"/>
        <v>7.7672413793103452</v>
      </c>
      <c r="H14" s="136">
        <f t="shared" si="1"/>
        <v>60.767241379310349</v>
      </c>
      <c r="I14" s="157">
        <v>145990</v>
      </c>
      <c r="J14" s="134">
        <v>4.8</v>
      </c>
      <c r="K14" s="134">
        <v>3.5419999999999998</v>
      </c>
      <c r="L14" s="134">
        <v>6.601</v>
      </c>
    </row>
    <row r="15" spans="2:12" x14ac:dyDescent="0.2">
      <c r="B15" s="6" t="s">
        <v>10</v>
      </c>
      <c r="C15" s="135">
        <v>142</v>
      </c>
      <c r="D15" s="135">
        <v>58</v>
      </c>
      <c r="E15" s="135">
        <v>270</v>
      </c>
      <c r="F15" s="135">
        <v>470</v>
      </c>
      <c r="G15" s="136">
        <f t="shared" si="0"/>
        <v>19.990291262135923</v>
      </c>
      <c r="H15" s="136">
        <f t="shared" si="1"/>
        <v>161.99029126213591</v>
      </c>
      <c r="I15" s="157">
        <v>81939</v>
      </c>
      <c r="J15" s="134">
        <v>4.4000000000000004</v>
      </c>
      <c r="K15" s="134">
        <v>3.5179999999999998</v>
      </c>
      <c r="L15" s="134">
        <v>5.3849999999999998</v>
      </c>
    </row>
    <row r="16" spans="2:12" x14ac:dyDescent="0.2">
      <c r="B16" s="154" t="s">
        <v>11</v>
      </c>
      <c r="C16" s="135">
        <v>26</v>
      </c>
      <c r="D16" s="135">
        <v>14</v>
      </c>
      <c r="E16" s="135">
        <v>68</v>
      </c>
      <c r="F16" s="135">
        <v>108</v>
      </c>
      <c r="G16" s="136">
        <f t="shared" si="0"/>
        <v>3.8723404255319149</v>
      </c>
      <c r="H16" s="136">
        <f t="shared" si="1"/>
        <v>29.872340425531917</v>
      </c>
      <c r="I16" s="157">
        <v>25120</v>
      </c>
      <c r="J16" s="153">
        <v>7.4</v>
      </c>
      <c r="K16" s="155">
        <v>5.0010000000000003</v>
      </c>
      <c r="L16" s="155">
        <v>10.861000000000001</v>
      </c>
    </row>
    <row r="17" spans="2:12" x14ac:dyDescent="0.2">
      <c r="B17" s="6" t="s">
        <v>12</v>
      </c>
      <c r="C17" s="135">
        <v>115</v>
      </c>
      <c r="D17" s="135">
        <v>31</v>
      </c>
      <c r="E17" s="135">
        <v>156</v>
      </c>
      <c r="F17" s="135">
        <v>302</v>
      </c>
      <c r="G17" s="136">
        <f t="shared" si="0"/>
        <v>13.154981549815499</v>
      </c>
      <c r="H17" s="136">
        <f t="shared" si="1"/>
        <v>128.15498154981549</v>
      </c>
      <c r="I17" s="157">
        <v>49037</v>
      </c>
      <c r="J17" s="134">
        <v>5</v>
      </c>
      <c r="K17" s="134">
        <v>3.9769999999999999</v>
      </c>
      <c r="L17" s="134">
        <v>6.1719999999999997</v>
      </c>
    </row>
    <row r="18" spans="2:12" ht="15" x14ac:dyDescent="0.2">
      <c r="B18" s="152" t="s">
        <v>37</v>
      </c>
      <c r="C18" s="135">
        <v>9</v>
      </c>
      <c r="D18" s="135">
        <v>3</v>
      </c>
      <c r="E18" s="135">
        <v>136</v>
      </c>
      <c r="F18" s="135">
        <v>148</v>
      </c>
      <c r="G18" s="136">
        <v>1</v>
      </c>
      <c r="H18" s="136">
        <f t="shared" si="1"/>
        <v>10</v>
      </c>
      <c r="I18" s="157">
        <v>47661</v>
      </c>
      <c r="J18" s="158" t="s">
        <v>259</v>
      </c>
      <c r="K18" s="158" t="s">
        <v>259</v>
      </c>
      <c r="L18" s="158" t="s">
        <v>259</v>
      </c>
    </row>
    <row r="19" spans="2:12" x14ac:dyDescent="0.2">
      <c r="B19" s="6"/>
      <c r="C19" s="135"/>
      <c r="D19" s="135"/>
      <c r="E19" s="135"/>
      <c r="F19" s="135"/>
      <c r="G19" s="135"/>
      <c r="H19" s="135"/>
      <c r="I19" s="157"/>
      <c r="J19" s="135"/>
      <c r="K19" s="134"/>
      <c r="L19" s="134"/>
    </row>
    <row r="20" spans="2:12" x14ac:dyDescent="0.2">
      <c r="B20" s="4" t="s">
        <v>32</v>
      </c>
      <c r="C20" s="135"/>
      <c r="D20" s="135"/>
      <c r="E20" s="135"/>
      <c r="F20" s="135"/>
      <c r="G20" s="135"/>
      <c r="H20" s="135"/>
      <c r="I20" s="157"/>
      <c r="J20" s="135"/>
      <c r="K20" s="134"/>
      <c r="L20" s="134"/>
    </row>
    <row r="21" spans="2:12" ht="15" x14ac:dyDescent="0.2">
      <c r="B21" s="152" t="s">
        <v>13</v>
      </c>
      <c r="C21" s="135">
        <v>2</v>
      </c>
      <c r="D21" s="135">
        <v>2</v>
      </c>
      <c r="E21" s="135">
        <v>4</v>
      </c>
      <c r="F21" s="135">
        <v>8</v>
      </c>
      <c r="G21" s="136">
        <f t="shared" ref="G21:G27" si="2">(C21/(C21+E21))*D21</f>
        <v>0.66666666666666663</v>
      </c>
      <c r="H21" s="136">
        <f t="shared" ref="H21:H27" si="3">C21+G21</f>
        <v>2.6666666666666665</v>
      </c>
      <c r="I21" s="157">
        <v>31561</v>
      </c>
      <c r="J21" s="158" t="s">
        <v>259</v>
      </c>
      <c r="K21" s="158" t="s">
        <v>259</v>
      </c>
      <c r="L21" s="158" t="s">
        <v>259</v>
      </c>
    </row>
    <row r="22" spans="2:12" x14ac:dyDescent="0.2">
      <c r="B22" s="154" t="s">
        <v>14</v>
      </c>
      <c r="C22" s="135">
        <v>33</v>
      </c>
      <c r="D22" s="135">
        <v>11</v>
      </c>
      <c r="E22" s="135">
        <v>39</v>
      </c>
      <c r="F22" s="135">
        <v>83</v>
      </c>
      <c r="G22" s="136">
        <f t="shared" si="2"/>
        <v>5.0416666666666661</v>
      </c>
      <c r="H22" s="136">
        <f t="shared" si="3"/>
        <v>38.041666666666664</v>
      </c>
      <c r="I22" s="157">
        <v>31561</v>
      </c>
      <c r="J22" s="153">
        <v>6</v>
      </c>
      <c r="K22" s="155">
        <v>3.742</v>
      </c>
      <c r="L22" s="155">
        <v>9.7040000000000006</v>
      </c>
    </row>
    <row r="23" spans="2:12" x14ac:dyDescent="0.2">
      <c r="B23" s="6" t="s">
        <v>15</v>
      </c>
      <c r="C23" s="135">
        <v>106</v>
      </c>
      <c r="D23" s="135">
        <v>31</v>
      </c>
      <c r="E23" s="135">
        <v>95</v>
      </c>
      <c r="F23" s="135">
        <v>232</v>
      </c>
      <c r="G23" s="136">
        <f t="shared" si="2"/>
        <v>16.348258706467664</v>
      </c>
      <c r="H23" s="136">
        <f t="shared" si="3"/>
        <v>122.34825870646766</v>
      </c>
      <c r="I23" s="157">
        <v>31561</v>
      </c>
      <c r="J23" s="134">
        <v>4.7</v>
      </c>
      <c r="K23" s="134">
        <v>3.69</v>
      </c>
      <c r="L23" s="134">
        <v>6.109</v>
      </c>
    </row>
    <row r="24" spans="2:12" x14ac:dyDescent="0.2">
      <c r="B24" s="6" t="s">
        <v>16</v>
      </c>
      <c r="C24" s="135">
        <v>62</v>
      </c>
      <c r="D24" s="135">
        <v>36</v>
      </c>
      <c r="E24" s="135">
        <v>184</v>
      </c>
      <c r="F24" s="135">
        <v>282</v>
      </c>
      <c r="G24" s="136">
        <f t="shared" si="2"/>
        <v>9.0731707317073162</v>
      </c>
      <c r="H24" s="136">
        <f t="shared" si="3"/>
        <v>71.073170731707322</v>
      </c>
      <c r="I24" s="157">
        <v>86789</v>
      </c>
      <c r="J24" s="134">
        <v>4</v>
      </c>
      <c r="K24" s="134">
        <v>3.0310000000000001</v>
      </c>
      <c r="L24" s="134">
        <v>5.3360000000000003</v>
      </c>
    </row>
    <row r="25" spans="2:12" ht="15" x14ac:dyDescent="0.2">
      <c r="B25" s="152" t="s">
        <v>3</v>
      </c>
      <c r="C25" s="135">
        <v>9</v>
      </c>
      <c r="D25" s="135">
        <v>5</v>
      </c>
      <c r="E25" s="135">
        <v>157</v>
      </c>
      <c r="F25" s="135">
        <v>171</v>
      </c>
      <c r="G25" s="136">
        <v>1</v>
      </c>
      <c r="H25" s="136">
        <f t="shared" si="3"/>
        <v>10</v>
      </c>
      <c r="I25" s="157">
        <v>42147</v>
      </c>
      <c r="J25" s="158" t="s">
        <v>259</v>
      </c>
      <c r="K25" s="158" t="s">
        <v>259</v>
      </c>
      <c r="L25" s="158" t="s">
        <v>259</v>
      </c>
    </row>
    <row r="26" spans="2:12" ht="15" x14ac:dyDescent="0.2">
      <c r="B26" s="152" t="s">
        <v>17</v>
      </c>
      <c r="C26" s="135">
        <v>23</v>
      </c>
      <c r="D26" s="135">
        <v>6</v>
      </c>
      <c r="E26" s="135">
        <v>114</v>
      </c>
      <c r="F26" s="135">
        <v>143</v>
      </c>
      <c r="G26" s="136">
        <f t="shared" si="2"/>
        <v>1.0072992700729926</v>
      </c>
      <c r="H26" s="136">
        <f t="shared" si="3"/>
        <v>24.007299270072991</v>
      </c>
      <c r="I26" s="157">
        <v>33168</v>
      </c>
      <c r="J26" s="158" t="s">
        <v>259</v>
      </c>
      <c r="K26" s="158" t="s">
        <v>259</v>
      </c>
      <c r="L26" s="158" t="s">
        <v>259</v>
      </c>
    </row>
    <row r="27" spans="2:12" ht="15" x14ac:dyDescent="0.2">
      <c r="B27" s="152" t="s">
        <v>18</v>
      </c>
      <c r="C27" s="135">
        <v>24</v>
      </c>
      <c r="D27" s="135">
        <v>10</v>
      </c>
      <c r="E27" s="135">
        <v>157</v>
      </c>
      <c r="F27" s="135">
        <v>191</v>
      </c>
      <c r="G27" s="136">
        <f t="shared" si="2"/>
        <v>1.3259668508287292</v>
      </c>
      <c r="H27" s="136">
        <f t="shared" si="3"/>
        <v>25.325966850828728</v>
      </c>
      <c r="I27" s="157">
        <v>30088</v>
      </c>
      <c r="J27" s="158" t="s">
        <v>259</v>
      </c>
      <c r="K27" s="158" t="s">
        <v>259</v>
      </c>
      <c r="L27" s="158" t="s">
        <v>259</v>
      </c>
    </row>
    <row r="28" spans="2:12" x14ac:dyDescent="0.2">
      <c r="B28" s="6"/>
      <c r="C28" s="135"/>
      <c r="D28" s="135"/>
      <c r="E28" s="135"/>
      <c r="F28" s="135"/>
      <c r="G28" s="135"/>
      <c r="H28" s="135"/>
      <c r="I28" s="157"/>
      <c r="J28" s="134"/>
      <c r="K28" s="134"/>
      <c r="L28" s="134"/>
    </row>
    <row r="29" spans="2:12" x14ac:dyDescent="0.2">
      <c r="B29" s="4" t="s">
        <v>33</v>
      </c>
      <c r="C29" s="135"/>
      <c r="D29" s="135"/>
      <c r="E29" s="135"/>
      <c r="F29" s="135"/>
      <c r="G29" s="135"/>
      <c r="H29" s="135"/>
      <c r="I29" s="157"/>
      <c r="J29" s="134"/>
      <c r="K29" s="134"/>
      <c r="L29" s="134"/>
    </row>
    <row r="30" spans="2:12" x14ac:dyDescent="0.2">
      <c r="B30" s="6" t="s">
        <v>19</v>
      </c>
      <c r="C30" s="135">
        <v>203</v>
      </c>
      <c r="D30" s="135">
        <v>22</v>
      </c>
      <c r="E30" s="135">
        <v>156</v>
      </c>
      <c r="F30" s="135">
        <v>381</v>
      </c>
      <c r="G30" s="136">
        <f t="shared" ref="G30:G34" si="4">(C30/(C30+E30))*D30</f>
        <v>12.440111420612814</v>
      </c>
      <c r="H30" s="136">
        <f t="shared" ref="H30:H34" si="5">C30+G30</f>
        <v>215.44011142061282</v>
      </c>
      <c r="I30" s="157">
        <v>43994</v>
      </c>
      <c r="J30" s="134">
        <v>2.9</v>
      </c>
      <c r="K30" s="134">
        <v>2.4430000000000001</v>
      </c>
      <c r="L30" s="134">
        <v>3.5129999999999999</v>
      </c>
    </row>
    <row r="31" spans="2:12" x14ac:dyDescent="0.2">
      <c r="B31" s="6" t="s">
        <v>20</v>
      </c>
      <c r="C31" s="135">
        <v>347</v>
      </c>
      <c r="D31" s="135">
        <v>113</v>
      </c>
      <c r="E31" s="135">
        <v>350</v>
      </c>
      <c r="F31" s="135">
        <v>810</v>
      </c>
      <c r="G31" s="136">
        <f t="shared" si="4"/>
        <v>56.256814921090388</v>
      </c>
      <c r="H31" s="136">
        <f t="shared" si="5"/>
        <v>403.25681492109038</v>
      </c>
      <c r="I31" s="157">
        <v>116210</v>
      </c>
      <c r="J31" s="134">
        <v>4.3</v>
      </c>
      <c r="K31" s="134">
        <v>3.7440000000000002</v>
      </c>
      <c r="L31" s="134">
        <v>5.032</v>
      </c>
    </row>
    <row r="32" spans="2:12" x14ac:dyDescent="0.2">
      <c r="B32" s="154" t="s">
        <v>21</v>
      </c>
      <c r="C32" s="135">
        <v>201</v>
      </c>
      <c r="D32" s="135">
        <v>61</v>
      </c>
      <c r="E32" s="135">
        <v>165</v>
      </c>
      <c r="F32" s="135">
        <v>427</v>
      </c>
      <c r="G32" s="136">
        <f t="shared" si="4"/>
        <v>33.5</v>
      </c>
      <c r="H32" s="136">
        <f t="shared" si="5"/>
        <v>234.5</v>
      </c>
      <c r="I32" s="157">
        <v>116210</v>
      </c>
      <c r="J32" s="153">
        <v>6.5</v>
      </c>
      <c r="K32" s="155">
        <v>5.45</v>
      </c>
      <c r="L32" s="155">
        <v>7.7990000000000004</v>
      </c>
    </row>
    <row r="33" spans="2:12" x14ac:dyDescent="0.2">
      <c r="B33" s="6" t="s">
        <v>22</v>
      </c>
      <c r="C33" s="135">
        <v>160</v>
      </c>
      <c r="D33" s="135">
        <v>61</v>
      </c>
      <c r="E33" s="135">
        <v>195</v>
      </c>
      <c r="F33" s="135">
        <v>416</v>
      </c>
      <c r="G33" s="136">
        <f t="shared" si="4"/>
        <v>27.492957746478872</v>
      </c>
      <c r="H33" s="136">
        <f t="shared" si="5"/>
        <v>187.49295774647888</v>
      </c>
      <c r="I33" s="157">
        <v>90822</v>
      </c>
      <c r="J33" s="134">
        <v>3.9</v>
      </c>
      <c r="K33" s="134">
        <v>3.137</v>
      </c>
      <c r="L33" s="134">
        <v>4.8209999999999997</v>
      </c>
    </row>
    <row r="34" spans="2:12" x14ac:dyDescent="0.2">
      <c r="B34" s="154" t="s">
        <v>23</v>
      </c>
      <c r="C34" s="135">
        <v>111</v>
      </c>
      <c r="D34" s="135">
        <v>32</v>
      </c>
      <c r="E34" s="135">
        <v>101</v>
      </c>
      <c r="F34" s="135">
        <v>244</v>
      </c>
      <c r="G34" s="136">
        <f t="shared" si="4"/>
        <v>16.754716981132077</v>
      </c>
      <c r="H34" s="136">
        <f t="shared" si="5"/>
        <v>127.75471698113208</v>
      </c>
      <c r="I34" s="157">
        <v>90822</v>
      </c>
      <c r="J34" s="153">
        <v>6.6</v>
      </c>
      <c r="K34" s="155">
        <v>5.1849999999999996</v>
      </c>
      <c r="L34" s="155">
        <v>8.3780000000000001</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4">
    <mergeCell ref="B3:B4"/>
    <mergeCell ref="C3:L3"/>
    <mergeCell ref="B35:I35"/>
    <mergeCell ref="B2:L2"/>
  </mergeCells>
  <conditionalFormatting sqref="H6:H7 H10:H17 H22:H24 H30:H34">
    <cfRule type="cellIs" dxfId="50" priority="6" operator="lessThan">
      <formula>29</formula>
    </cfRule>
  </conditionalFormatting>
  <conditionalFormatting sqref="J6 J19:J20 J23:J24 J28:J31 J33 J17 J12:J15 J8:J10">
    <cfRule type="cellIs" dxfId="49" priority="5" operator="greaterThan">
      <formula>5</formula>
    </cfRule>
  </conditionalFormatting>
  <pageMargins left="0.25" right="0.25" top="0.75" bottom="0.75" header="0.3" footer="0.3"/>
  <pageSetup paperSize="9" scale="85"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topLeftCell="A4" zoomScale="115" zoomScaleNormal="115" workbookViewId="0">
      <selection activeCell="J25" sqref="J25:L27"/>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149" t="s">
        <v>167</v>
      </c>
      <c r="C2" s="149"/>
      <c r="D2" s="149"/>
      <c r="E2" s="149"/>
      <c r="F2" s="149"/>
      <c r="G2" s="149"/>
      <c r="H2" s="149"/>
      <c r="I2" s="149"/>
      <c r="J2" s="149"/>
      <c r="K2" s="149"/>
      <c r="L2" s="149"/>
    </row>
    <row r="3" spans="2:12" ht="26.25" customHeight="1" x14ac:dyDescent="0.2">
      <c r="B3" s="147" t="s">
        <v>26</v>
      </c>
      <c r="C3" s="148" t="s">
        <v>166</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154" t="s">
        <v>0</v>
      </c>
      <c r="C6" s="135">
        <v>213</v>
      </c>
      <c r="D6" s="135">
        <v>1427</v>
      </c>
      <c r="E6" s="135">
        <v>665</v>
      </c>
      <c r="F6" s="135">
        <v>2305</v>
      </c>
      <c r="G6" s="136">
        <f>(C6/(C6+E6))*D6</f>
        <v>346.18564920273349</v>
      </c>
      <c r="H6" s="136">
        <f>C6+G6</f>
        <v>559.18564920273343</v>
      </c>
      <c r="I6" s="157">
        <v>145990</v>
      </c>
      <c r="J6" s="155">
        <v>17.600000000000001</v>
      </c>
      <c r="K6" s="155">
        <v>15.21</v>
      </c>
      <c r="L6" s="155">
        <v>20.271000000000001</v>
      </c>
    </row>
    <row r="7" spans="2:12" x14ac:dyDescent="0.2">
      <c r="B7" s="154" t="s">
        <v>4</v>
      </c>
      <c r="C7" s="135">
        <v>169</v>
      </c>
      <c r="D7" s="135">
        <v>80</v>
      </c>
      <c r="E7" s="135">
        <v>116</v>
      </c>
      <c r="F7" s="135">
        <v>365</v>
      </c>
      <c r="G7" s="136">
        <f>(C7/(C7+E7))*D7</f>
        <v>47.438596491228068</v>
      </c>
      <c r="H7" s="136">
        <f>C7+G7</f>
        <v>216.43859649122805</v>
      </c>
      <c r="I7" s="157">
        <v>115525</v>
      </c>
      <c r="J7" s="155">
        <v>6.5</v>
      </c>
      <c r="K7" s="155">
        <v>5.3540000000000001</v>
      </c>
      <c r="L7" s="155">
        <v>7.8890000000000002</v>
      </c>
    </row>
    <row r="8" spans="2:12" x14ac:dyDescent="0.2">
      <c r="B8" s="6"/>
      <c r="C8" s="135"/>
      <c r="D8" s="135"/>
      <c r="E8" s="135"/>
      <c r="F8" s="135"/>
      <c r="G8" s="135"/>
      <c r="H8" s="135"/>
      <c r="I8" s="157"/>
      <c r="J8" s="134"/>
      <c r="K8" s="134"/>
      <c r="L8" s="134"/>
    </row>
    <row r="9" spans="2:12" x14ac:dyDescent="0.2">
      <c r="B9" s="4" t="s">
        <v>31</v>
      </c>
      <c r="C9" s="135"/>
      <c r="D9" s="135"/>
      <c r="E9" s="135"/>
      <c r="F9" s="135"/>
      <c r="G9" s="135"/>
      <c r="H9" s="135"/>
      <c r="I9" s="157"/>
      <c r="J9" s="134"/>
      <c r="K9" s="134"/>
      <c r="L9" s="134"/>
    </row>
    <row r="10" spans="2:12" x14ac:dyDescent="0.2">
      <c r="B10" s="6" t="s">
        <v>1</v>
      </c>
      <c r="C10" s="135">
        <v>113</v>
      </c>
      <c r="D10" s="135">
        <v>86</v>
      </c>
      <c r="E10" s="135">
        <v>161</v>
      </c>
      <c r="F10" s="135">
        <v>360</v>
      </c>
      <c r="G10" s="136">
        <f t="shared" ref="G10:G18" si="0">(C10/(C10+E10))*D10</f>
        <v>35.467153284671532</v>
      </c>
      <c r="H10" s="136">
        <f t="shared" ref="H10:H18" si="1">C10+G10</f>
        <v>148.46715328467153</v>
      </c>
      <c r="I10" s="157">
        <v>145990</v>
      </c>
      <c r="J10" s="134">
        <v>4.4000000000000004</v>
      </c>
      <c r="K10" s="134">
        <v>3.6019999999999999</v>
      </c>
      <c r="L10" s="134">
        <v>5.26</v>
      </c>
    </row>
    <row r="11" spans="2:12" x14ac:dyDescent="0.2">
      <c r="B11" s="154" t="s">
        <v>8</v>
      </c>
      <c r="C11" s="135">
        <v>304</v>
      </c>
      <c r="D11" s="135">
        <v>392</v>
      </c>
      <c r="E11" s="135">
        <v>287</v>
      </c>
      <c r="F11" s="135">
        <v>983</v>
      </c>
      <c r="G11" s="136">
        <f t="shared" si="0"/>
        <v>201.63790186125209</v>
      </c>
      <c r="H11" s="136">
        <f t="shared" si="1"/>
        <v>505.63790186125209</v>
      </c>
      <c r="I11" s="157">
        <v>145990</v>
      </c>
      <c r="J11" s="155">
        <v>8.6</v>
      </c>
      <c r="K11" s="155">
        <v>7.5750000000000002</v>
      </c>
      <c r="L11" s="155">
        <v>9.7110000000000003</v>
      </c>
    </row>
    <row r="12" spans="2:12" x14ac:dyDescent="0.2">
      <c r="B12" s="6" t="s">
        <v>6</v>
      </c>
      <c r="C12" s="135">
        <v>101</v>
      </c>
      <c r="D12" s="135">
        <v>75</v>
      </c>
      <c r="E12" s="135">
        <v>480</v>
      </c>
      <c r="F12" s="135">
        <v>656</v>
      </c>
      <c r="G12" s="136">
        <f t="shared" si="0"/>
        <v>13.037865748709121</v>
      </c>
      <c r="H12" s="136">
        <f t="shared" si="1"/>
        <v>114.03786574870912</v>
      </c>
      <c r="I12" s="157">
        <v>141131</v>
      </c>
      <c r="J12" s="134">
        <v>4.5</v>
      </c>
      <c r="K12" s="134">
        <v>3.5680000000000001</v>
      </c>
      <c r="L12" s="134">
        <v>5.6790000000000003</v>
      </c>
    </row>
    <row r="13" spans="2:12" x14ac:dyDescent="0.2">
      <c r="B13" s="6" t="s">
        <v>2</v>
      </c>
      <c r="C13" s="135">
        <v>56</v>
      </c>
      <c r="D13" s="135">
        <v>30</v>
      </c>
      <c r="E13" s="135">
        <v>542</v>
      </c>
      <c r="F13" s="135">
        <v>628</v>
      </c>
      <c r="G13" s="136">
        <f t="shared" si="0"/>
        <v>2.8093645484949832</v>
      </c>
      <c r="H13" s="136">
        <f t="shared" si="1"/>
        <v>58.809364548494983</v>
      </c>
      <c r="I13" s="157">
        <v>123628</v>
      </c>
      <c r="J13" s="134">
        <v>2.8</v>
      </c>
      <c r="K13" s="134">
        <v>2.032</v>
      </c>
      <c r="L13" s="134">
        <v>3.988</v>
      </c>
    </row>
    <row r="14" spans="2:12" x14ac:dyDescent="0.2">
      <c r="B14" s="6" t="s">
        <v>9</v>
      </c>
      <c r="C14" s="135">
        <v>65</v>
      </c>
      <c r="D14" s="135">
        <v>51</v>
      </c>
      <c r="E14" s="135">
        <v>148</v>
      </c>
      <c r="F14" s="135">
        <v>264</v>
      </c>
      <c r="G14" s="136">
        <f t="shared" si="0"/>
        <v>15.563380281690142</v>
      </c>
      <c r="H14" s="136">
        <f t="shared" si="1"/>
        <v>80.563380281690144</v>
      </c>
      <c r="I14" s="157">
        <v>145990</v>
      </c>
      <c r="J14" s="134">
        <v>4.8</v>
      </c>
      <c r="K14" s="134">
        <v>3.6579999999999999</v>
      </c>
      <c r="L14" s="134">
        <v>6.2990000000000004</v>
      </c>
    </row>
    <row r="15" spans="2:12" x14ac:dyDescent="0.2">
      <c r="B15" s="154" t="s">
        <v>10</v>
      </c>
      <c r="C15" s="135">
        <v>245</v>
      </c>
      <c r="D15" s="135">
        <v>151</v>
      </c>
      <c r="E15" s="135">
        <v>254</v>
      </c>
      <c r="F15" s="135">
        <v>650</v>
      </c>
      <c r="G15" s="136">
        <f t="shared" si="0"/>
        <v>74.138276553106209</v>
      </c>
      <c r="H15" s="136">
        <f t="shared" si="1"/>
        <v>319.13827655310621</v>
      </c>
      <c r="I15" s="157">
        <v>81939</v>
      </c>
      <c r="J15" s="155">
        <v>6</v>
      </c>
      <c r="K15" s="155">
        <v>5.048</v>
      </c>
      <c r="L15" s="155">
        <v>7.016</v>
      </c>
    </row>
    <row r="16" spans="2:12" ht="15" x14ac:dyDescent="0.2">
      <c r="B16" s="152" t="s">
        <v>11</v>
      </c>
      <c r="C16" s="135">
        <v>16</v>
      </c>
      <c r="D16" s="135">
        <v>11</v>
      </c>
      <c r="E16" s="135">
        <v>37</v>
      </c>
      <c r="F16" s="135">
        <v>64</v>
      </c>
      <c r="G16" s="136">
        <f t="shared" si="0"/>
        <v>3.3207547169811318</v>
      </c>
      <c r="H16" s="136">
        <f t="shared" si="1"/>
        <v>19.320754716981131</v>
      </c>
      <c r="I16" s="157">
        <v>25120</v>
      </c>
      <c r="J16" s="158" t="s">
        <v>259</v>
      </c>
      <c r="K16" s="158" t="s">
        <v>259</v>
      </c>
      <c r="L16" s="158" t="s">
        <v>259</v>
      </c>
    </row>
    <row r="17" spans="2:12" x14ac:dyDescent="0.2">
      <c r="B17" s="6" t="s">
        <v>12</v>
      </c>
      <c r="C17" s="135">
        <v>94</v>
      </c>
      <c r="D17" s="135">
        <v>38</v>
      </c>
      <c r="E17" s="135">
        <v>103</v>
      </c>
      <c r="F17" s="135">
        <v>235</v>
      </c>
      <c r="G17" s="136">
        <f t="shared" si="0"/>
        <v>18.131979695431472</v>
      </c>
      <c r="H17" s="136">
        <f t="shared" si="1"/>
        <v>112.13197969543147</v>
      </c>
      <c r="I17" s="157">
        <v>49037</v>
      </c>
      <c r="J17" s="134">
        <v>4.2</v>
      </c>
      <c r="K17" s="134">
        <v>3.2519999999999998</v>
      </c>
      <c r="L17" s="134">
        <v>5.3259999999999996</v>
      </c>
    </row>
    <row r="18" spans="2:12" ht="15" x14ac:dyDescent="0.2">
      <c r="B18" s="152" t="s">
        <v>37</v>
      </c>
      <c r="C18" s="135">
        <v>11</v>
      </c>
      <c r="D18" s="135">
        <v>13</v>
      </c>
      <c r="E18" s="135">
        <v>102</v>
      </c>
      <c r="F18" s="135">
        <v>126</v>
      </c>
      <c r="G18" s="136">
        <f t="shared" si="0"/>
        <v>1.2654867256637168</v>
      </c>
      <c r="H18" s="136">
        <f t="shared" si="1"/>
        <v>12.265486725663717</v>
      </c>
      <c r="I18" s="157">
        <v>47661</v>
      </c>
      <c r="J18" s="158" t="s">
        <v>259</v>
      </c>
      <c r="K18" s="158" t="s">
        <v>259</v>
      </c>
      <c r="L18" s="158" t="s">
        <v>259</v>
      </c>
    </row>
    <row r="19" spans="2:12" x14ac:dyDescent="0.2">
      <c r="B19" s="6"/>
      <c r="C19" s="135"/>
      <c r="D19" s="135"/>
      <c r="E19" s="135"/>
      <c r="F19" s="135"/>
      <c r="G19" s="135"/>
      <c r="H19" s="135"/>
      <c r="I19" s="157"/>
      <c r="J19" s="135"/>
      <c r="K19" s="135"/>
      <c r="L19" s="135"/>
    </row>
    <row r="20" spans="2:12" x14ac:dyDescent="0.2">
      <c r="B20" s="4" t="s">
        <v>32</v>
      </c>
      <c r="C20" s="135"/>
      <c r="D20" s="135"/>
      <c r="E20" s="135"/>
      <c r="F20" s="135"/>
      <c r="G20" s="135"/>
      <c r="H20" s="135"/>
      <c r="I20" s="157"/>
      <c r="J20" s="135"/>
      <c r="K20" s="135"/>
      <c r="L20" s="135"/>
    </row>
    <row r="21" spans="2:12" ht="15" x14ac:dyDescent="0.2">
      <c r="B21" s="152" t="s">
        <v>13</v>
      </c>
      <c r="C21" s="135">
        <v>9</v>
      </c>
      <c r="D21" s="135">
        <v>0</v>
      </c>
      <c r="E21" s="135">
        <v>3</v>
      </c>
      <c r="F21" s="135">
        <v>12</v>
      </c>
      <c r="G21" s="136">
        <f t="shared" ref="G21:G27" si="2">(C21/(C21+E21))*D21</f>
        <v>0</v>
      </c>
      <c r="H21" s="136">
        <f t="shared" ref="H21:H27" si="3">C21+G21</f>
        <v>9</v>
      </c>
      <c r="I21" s="157">
        <v>31561</v>
      </c>
      <c r="J21" s="158" t="s">
        <v>259</v>
      </c>
      <c r="K21" s="158" t="s">
        <v>259</v>
      </c>
      <c r="L21" s="158" t="s">
        <v>259</v>
      </c>
    </row>
    <row r="22" spans="2:12" ht="15" x14ac:dyDescent="0.2">
      <c r="B22" s="152" t="s">
        <v>14</v>
      </c>
      <c r="C22" s="135">
        <v>26</v>
      </c>
      <c r="D22" s="135">
        <v>5</v>
      </c>
      <c r="E22" s="135">
        <v>29</v>
      </c>
      <c r="F22" s="135">
        <v>60</v>
      </c>
      <c r="G22" s="136">
        <f t="shared" si="2"/>
        <v>2.3636363636363638</v>
      </c>
      <c r="H22" s="136">
        <f t="shared" si="3"/>
        <v>28.363636363636363</v>
      </c>
      <c r="I22" s="157">
        <v>31561</v>
      </c>
      <c r="J22" s="158" t="s">
        <v>259</v>
      </c>
      <c r="K22" s="158" t="s">
        <v>259</v>
      </c>
      <c r="L22" s="158" t="s">
        <v>259</v>
      </c>
    </row>
    <row r="23" spans="2:12" x14ac:dyDescent="0.2">
      <c r="B23" s="6" t="s">
        <v>15</v>
      </c>
      <c r="C23" s="135">
        <v>92</v>
      </c>
      <c r="D23" s="135">
        <v>18</v>
      </c>
      <c r="E23" s="135">
        <v>71</v>
      </c>
      <c r="F23" s="135">
        <v>181</v>
      </c>
      <c r="G23" s="136">
        <f t="shared" si="2"/>
        <v>10.159509202453988</v>
      </c>
      <c r="H23" s="136">
        <f t="shared" si="3"/>
        <v>102.15950920245399</v>
      </c>
      <c r="I23" s="157">
        <v>31561</v>
      </c>
      <c r="J23" s="134">
        <v>3.4</v>
      </c>
      <c r="K23" s="134">
        <v>2.589</v>
      </c>
      <c r="L23" s="134">
        <v>4.3819999999999997</v>
      </c>
    </row>
    <row r="24" spans="2:12" x14ac:dyDescent="0.2">
      <c r="B24" s="6" t="s">
        <v>16</v>
      </c>
      <c r="C24" s="135">
        <v>69</v>
      </c>
      <c r="D24" s="135">
        <v>18</v>
      </c>
      <c r="E24" s="135">
        <v>105</v>
      </c>
      <c r="F24" s="135">
        <v>192</v>
      </c>
      <c r="G24" s="136">
        <f t="shared" si="2"/>
        <v>7.1379310344827589</v>
      </c>
      <c r="H24" s="136">
        <f t="shared" si="3"/>
        <v>76.137931034482762</v>
      </c>
      <c r="I24" s="157">
        <v>86789</v>
      </c>
      <c r="J24" s="134">
        <v>4.7</v>
      </c>
      <c r="K24" s="134">
        <v>3.581</v>
      </c>
      <c r="L24" s="134">
        <v>6.298</v>
      </c>
    </row>
    <row r="25" spans="2:12" ht="15" x14ac:dyDescent="0.2">
      <c r="B25" s="152" t="s">
        <v>3</v>
      </c>
      <c r="C25" s="135">
        <v>7</v>
      </c>
      <c r="D25" s="135">
        <v>6</v>
      </c>
      <c r="E25" s="135">
        <v>78</v>
      </c>
      <c r="F25" s="135">
        <v>91</v>
      </c>
      <c r="G25" s="136">
        <v>1</v>
      </c>
      <c r="H25" s="136">
        <f t="shared" si="3"/>
        <v>8</v>
      </c>
      <c r="I25" s="157">
        <v>42147</v>
      </c>
      <c r="J25" s="158" t="s">
        <v>259</v>
      </c>
      <c r="K25" s="158" t="s">
        <v>259</v>
      </c>
      <c r="L25" s="158" t="s">
        <v>259</v>
      </c>
    </row>
    <row r="26" spans="2:12" ht="15" x14ac:dyDescent="0.2">
      <c r="B26" s="152" t="s">
        <v>17</v>
      </c>
      <c r="C26" s="135">
        <v>17</v>
      </c>
      <c r="D26" s="135">
        <v>3</v>
      </c>
      <c r="E26" s="135">
        <v>61</v>
      </c>
      <c r="F26" s="135">
        <v>81</v>
      </c>
      <c r="G26" s="136">
        <f t="shared" si="2"/>
        <v>0.65384615384615385</v>
      </c>
      <c r="H26" s="136">
        <f t="shared" si="3"/>
        <v>17.653846153846153</v>
      </c>
      <c r="I26" s="157">
        <v>33168</v>
      </c>
      <c r="J26" s="158" t="s">
        <v>259</v>
      </c>
      <c r="K26" s="158" t="s">
        <v>259</v>
      </c>
      <c r="L26" s="158" t="s">
        <v>259</v>
      </c>
    </row>
    <row r="27" spans="2:12" ht="15" x14ac:dyDescent="0.2">
      <c r="B27" s="152" t="s">
        <v>18</v>
      </c>
      <c r="C27" s="135">
        <v>11</v>
      </c>
      <c r="D27" s="135">
        <v>7</v>
      </c>
      <c r="E27" s="135">
        <v>85</v>
      </c>
      <c r="F27" s="135">
        <v>103</v>
      </c>
      <c r="G27" s="136">
        <f t="shared" si="2"/>
        <v>0.80208333333333326</v>
      </c>
      <c r="H27" s="136">
        <f t="shared" si="3"/>
        <v>11.802083333333334</v>
      </c>
      <c r="I27" s="157">
        <v>30088</v>
      </c>
      <c r="J27" s="158" t="s">
        <v>259</v>
      </c>
      <c r="K27" s="158" t="s">
        <v>259</v>
      </c>
      <c r="L27" s="158" t="s">
        <v>259</v>
      </c>
    </row>
    <row r="28" spans="2:12" x14ac:dyDescent="0.2">
      <c r="B28" s="6"/>
      <c r="C28" s="135"/>
      <c r="D28" s="135"/>
      <c r="E28" s="135"/>
      <c r="F28" s="135"/>
      <c r="G28" s="135"/>
      <c r="H28" s="135"/>
      <c r="I28" s="157"/>
      <c r="J28" s="135"/>
      <c r="K28" s="135"/>
      <c r="L28" s="135"/>
    </row>
    <row r="29" spans="2:12" x14ac:dyDescent="0.2">
      <c r="B29" s="4" t="s">
        <v>33</v>
      </c>
      <c r="C29" s="135"/>
      <c r="D29" s="135"/>
      <c r="E29" s="135"/>
      <c r="F29" s="135"/>
      <c r="G29" s="135"/>
      <c r="H29" s="135"/>
      <c r="I29" s="157"/>
      <c r="J29" s="135"/>
      <c r="K29" s="135"/>
      <c r="L29" s="135"/>
    </row>
    <row r="30" spans="2:12" x14ac:dyDescent="0.2">
      <c r="B30" s="6" t="s">
        <v>19</v>
      </c>
      <c r="C30" s="135">
        <v>175</v>
      </c>
      <c r="D30" s="135">
        <v>21</v>
      </c>
      <c r="E30" s="135">
        <v>142</v>
      </c>
      <c r="F30" s="135">
        <v>338</v>
      </c>
      <c r="G30" s="136">
        <f t="shared" ref="G30:G34" si="4">(C30/(C30+E30))*D30</f>
        <v>11.593059936908517</v>
      </c>
      <c r="H30" s="136">
        <f t="shared" ref="H30:H34" si="5">C30+G30</f>
        <v>186.5930599369085</v>
      </c>
      <c r="I30" s="157">
        <v>43994</v>
      </c>
      <c r="J30" s="134">
        <v>2.2999999999999998</v>
      </c>
      <c r="K30" s="134">
        <v>1.909</v>
      </c>
      <c r="L30" s="134">
        <v>2.7120000000000002</v>
      </c>
    </row>
    <row r="31" spans="2:12" x14ac:dyDescent="0.2">
      <c r="B31" s="6" t="s">
        <v>20</v>
      </c>
      <c r="C31" s="135">
        <v>242</v>
      </c>
      <c r="D31" s="135">
        <v>42</v>
      </c>
      <c r="E31" s="135">
        <v>209</v>
      </c>
      <c r="F31" s="135">
        <v>493</v>
      </c>
      <c r="G31" s="136">
        <f t="shared" si="4"/>
        <v>22.536585365853661</v>
      </c>
      <c r="H31" s="136">
        <f t="shared" si="5"/>
        <v>264.53658536585368</v>
      </c>
      <c r="I31" s="157">
        <v>116210</v>
      </c>
      <c r="J31" s="134">
        <v>3.1</v>
      </c>
      <c r="K31" s="134">
        <v>2.5710000000000002</v>
      </c>
      <c r="L31" s="134">
        <v>3.734</v>
      </c>
    </row>
    <row r="32" spans="2:12" x14ac:dyDescent="0.2">
      <c r="B32" s="154" t="s">
        <v>21</v>
      </c>
      <c r="C32" s="135">
        <v>177</v>
      </c>
      <c r="D32" s="135">
        <v>39</v>
      </c>
      <c r="E32" s="135">
        <v>123</v>
      </c>
      <c r="F32" s="135">
        <v>339</v>
      </c>
      <c r="G32" s="136">
        <f t="shared" si="4"/>
        <v>23.009999999999998</v>
      </c>
      <c r="H32" s="136">
        <f t="shared" si="5"/>
        <v>200.01</v>
      </c>
      <c r="I32" s="157">
        <v>116210</v>
      </c>
      <c r="J32" s="155">
        <v>6.7</v>
      </c>
      <c r="K32" s="155">
        <v>5.5030000000000001</v>
      </c>
      <c r="L32" s="155">
        <v>8.1910000000000007</v>
      </c>
    </row>
    <row r="33" spans="2:12" x14ac:dyDescent="0.2">
      <c r="B33" s="6" t="s">
        <v>22</v>
      </c>
      <c r="C33" s="135">
        <v>135</v>
      </c>
      <c r="D33" s="135">
        <v>32</v>
      </c>
      <c r="E33" s="135">
        <v>104</v>
      </c>
      <c r="F33" s="135">
        <v>271</v>
      </c>
      <c r="G33" s="136">
        <f t="shared" si="4"/>
        <v>18.07531380753138</v>
      </c>
      <c r="H33" s="136">
        <f t="shared" si="5"/>
        <v>153.07531380753139</v>
      </c>
      <c r="I33" s="157">
        <v>90822</v>
      </c>
      <c r="J33" s="134">
        <v>4</v>
      </c>
      <c r="K33" s="134">
        <v>3.1120000000000001</v>
      </c>
      <c r="L33" s="134">
        <v>5.0830000000000002</v>
      </c>
    </row>
    <row r="34" spans="2:12" x14ac:dyDescent="0.2">
      <c r="B34" s="154" t="s">
        <v>23</v>
      </c>
      <c r="C34" s="135">
        <v>107</v>
      </c>
      <c r="D34" s="135">
        <v>28</v>
      </c>
      <c r="E34" s="135">
        <v>65</v>
      </c>
      <c r="F34" s="135">
        <v>200</v>
      </c>
      <c r="G34" s="136">
        <f t="shared" si="4"/>
        <v>17.418604651162791</v>
      </c>
      <c r="H34" s="136">
        <f t="shared" si="5"/>
        <v>124.41860465116279</v>
      </c>
      <c r="I34" s="157">
        <v>90822</v>
      </c>
      <c r="J34" s="155">
        <v>8.3000000000000007</v>
      </c>
      <c r="K34" s="155">
        <v>6.2210000000000001</v>
      </c>
      <c r="L34" s="155">
        <v>11.012</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4">
    <mergeCell ref="B3:B4"/>
    <mergeCell ref="C3:L3"/>
    <mergeCell ref="B35:I35"/>
    <mergeCell ref="B2:L2"/>
  </mergeCells>
  <conditionalFormatting sqref="J8:J10 J17 J19:J20 J23:J24 J28:J31 J33 J12:J14">
    <cfRule type="cellIs" dxfId="43" priority="1" operator="greaterThan">
      <formula>5</formula>
    </cfRule>
  </conditionalFormatting>
  <pageMargins left="0.25" right="0.25" top="0.75" bottom="0.75" header="0.3" footer="0.3"/>
  <pageSetup paperSize="9" scale="85"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topLeftCell="A3" zoomScale="115" zoomScaleNormal="115" workbookViewId="0">
      <selection activeCell="I14" sqref="I14"/>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149" t="s">
        <v>172</v>
      </c>
      <c r="C2" s="150"/>
      <c r="D2" s="150"/>
      <c r="E2" s="150"/>
      <c r="F2" s="150"/>
      <c r="G2" s="150"/>
      <c r="H2" s="150"/>
      <c r="I2" s="150"/>
    </row>
    <row r="3" spans="2:12" ht="26.25" customHeight="1" x14ac:dyDescent="0.2">
      <c r="B3" s="147" t="s">
        <v>26</v>
      </c>
      <c r="C3" s="148" t="s">
        <v>173</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464</v>
      </c>
      <c r="D6" s="135">
        <v>480</v>
      </c>
      <c r="E6" s="135">
        <v>402</v>
      </c>
      <c r="F6" s="135">
        <v>1346</v>
      </c>
      <c r="G6" s="136">
        <f>(C6/(C6+E6))*D6</f>
        <v>257.18244803695148</v>
      </c>
      <c r="H6" s="136">
        <f>C6+G6</f>
        <v>721.18244803695143</v>
      </c>
      <c r="I6" s="157">
        <v>145990</v>
      </c>
      <c r="J6" s="134">
        <v>4.5999999999999996</v>
      </c>
      <c r="K6" s="134">
        <v>4.0999999999999996</v>
      </c>
      <c r="L6" s="134">
        <v>5.0999999999999996</v>
      </c>
    </row>
    <row r="7" spans="2:12" x14ac:dyDescent="0.2">
      <c r="B7" s="154" t="s">
        <v>4</v>
      </c>
      <c r="C7" s="135">
        <v>147</v>
      </c>
      <c r="D7" s="135">
        <v>71</v>
      </c>
      <c r="E7" s="135">
        <v>70</v>
      </c>
      <c r="F7" s="135">
        <v>288</v>
      </c>
      <c r="G7" s="136">
        <f t="shared" ref="G7:G8" si="0">(C7/(C7+E7))*D7</f>
        <v>48.096774193548384</v>
      </c>
      <c r="H7" s="136">
        <f t="shared" ref="H7:H8" si="1">C7+G7</f>
        <v>195.09677419354838</v>
      </c>
      <c r="I7" s="157">
        <v>115525</v>
      </c>
      <c r="J7" s="153">
        <v>6.3</v>
      </c>
      <c r="K7" s="155">
        <v>5.125</v>
      </c>
      <c r="L7" s="155">
        <v>7.7469999999999999</v>
      </c>
    </row>
    <row r="8" spans="2:12" x14ac:dyDescent="0.2">
      <c r="B8" s="154" t="s">
        <v>7</v>
      </c>
      <c r="C8" s="135">
        <v>161</v>
      </c>
      <c r="D8" s="135">
        <v>86</v>
      </c>
      <c r="E8" s="135">
        <v>113</v>
      </c>
      <c r="F8" s="135">
        <v>360</v>
      </c>
      <c r="G8" s="136">
        <f t="shared" si="0"/>
        <v>50.532846715328468</v>
      </c>
      <c r="H8" s="136">
        <f t="shared" si="1"/>
        <v>211.53284671532847</v>
      </c>
      <c r="I8" s="157">
        <v>124565</v>
      </c>
      <c r="J8" s="153">
        <v>7.3</v>
      </c>
      <c r="K8" s="155">
        <v>6.09</v>
      </c>
      <c r="L8" s="155">
        <v>8.77</v>
      </c>
    </row>
    <row r="9" spans="2:12" x14ac:dyDescent="0.2">
      <c r="B9" s="6"/>
      <c r="C9" s="135"/>
      <c r="D9" s="135"/>
      <c r="E9" s="135"/>
      <c r="F9" s="135"/>
      <c r="G9" s="135"/>
      <c r="H9" s="135"/>
      <c r="I9" s="157"/>
      <c r="J9" s="135"/>
      <c r="K9" s="134"/>
      <c r="L9" s="134"/>
    </row>
    <row r="10" spans="2:12" x14ac:dyDescent="0.2">
      <c r="B10" s="4" t="s">
        <v>31</v>
      </c>
      <c r="C10" s="135"/>
      <c r="D10" s="135"/>
      <c r="E10" s="135"/>
      <c r="F10" s="135"/>
      <c r="G10" s="135"/>
      <c r="H10" s="135"/>
      <c r="I10" s="157"/>
      <c r="J10" s="135"/>
      <c r="K10" s="134"/>
      <c r="L10" s="134"/>
    </row>
    <row r="11" spans="2:12" x14ac:dyDescent="0.2">
      <c r="B11" s="154" t="s">
        <v>8</v>
      </c>
      <c r="C11" s="135">
        <v>282</v>
      </c>
      <c r="D11" s="135">
        <v>271</v>
      </c>
      <c r="E11" s="135">
        <v>181</v>
      </c>
      <c r="F11" s="135">
        <v>734</v>
      </c>
      <c r="G11" s="136">
        <f t="shared" ref="G11:G18" si="2">(C11/(C11+E11))*D11</f>
        <v>165.05831533477323</v>
      </c>
      <c r="H11" s="136">
        <f t="shared" ref="H11:H18" si="3">C11+G11</f>
        <v>447.05831533477323</v>
      </c>
      <c r="I11" s="157">
        <v>145990</v>
      </c>
      <c r="J11" s="155">
        <v>6.8</v>
      </c>
      <c r="K11" s="155">
        <v>5.9320000000000004</v>
      </c>
      <c r="L11" s="155">
        <v>7.7149999999999999</v>
      </c>
    </row>
    <row r="12" spans="2:12" x14ac:dyDescent="0.2">
      <c r="B12" s="6" t="s">
        <v>6</v>
      </c>
      <c r="C12" s="135">
        <v>110</v>
      </c>
      <c r="D12" s="135">
        <v>135</v>
      </c>
      <c r="E12" s="135">
        <v>435</v>
      </c>
      <c r="F12" s="135">
        <v>680</v>
      </c>
      <c r="G12" s="136">
        <f t="shared" si="2"/>
        <v>27.24770642201835</v>
      </c>
      <c r="H12" s="136">
        <f t="shared" si="3"/>
        <v>137.24770642201835</v>
      </c>
      <c r="I12" s="157">
        <v>141131</v>
      </c>
      <c r="J12" s="134">
        <v>4.5999999999999996</v>
      </c>
      <c r="K12" s="134">
        <v>3.645</v>
      </c>
      <c r="L12" s="134">
        <v>5.6840000000000002</v>
      </c>
    </row>
    <row r="13" spans="2:12" x14ac:dyDescent="0.2">
      <c r="B13" s="6" t="s">
        <v>2</v>
      </c>
      <c r="C13" s="135">
        <v>63</v>
      </c>
      <c r="D13" s="135">
        <v>70</v>
      </c>
      <c r="E13" s="135">
        <v>648</v>
      </c>
      <c r="F13" s="135">
        <v>781</v>
      </c>
      <c r="G13" s="136">
        <f t="shared" si="2"/>
        <v>6.2025316455696204</v>
      </c>
      <c r="H13" s="136">
        <f t="shared" si="3"/>
        <v>69.202531645569621</v>
      </c>
      <c r="I13" s="157">
        <v>123628</v>
      </c>
      <c r="J13" s="134">
        <v>3</v>
      </c>
      <c r="K13" s="134">
        <v>2.2909999999999999</v>
      </c>
      <c r="L13" s="134">
        <v>4.016</v>
      </c>
    </row>
    <row r="14" spans="2:12" x14ac:dyDescent="0.2">
      <c r="B14" s="154" t="s">
        <v>9</v>
      </c>
      <c r="C14" s="135">
        <v>115</v>
      </c>
      <c r="D14" s="135">
        <v>149</v>
      </c>
      <c r="E14" s="135">
        <v>187</v>
      </c>
      <c r="F14" s="135">
        <v>451</v>
      </c>
      <c r="G14" s="136">
        <f t="shared" si="2"/>
        <v>56.73841059602649</v>
      </c>
      <c r="H14" s="136">
        <f t="shared" si="3"/>
        <v>171.73841059602648</v>
      </c>
      <c r="I14" s="157">
        <v>145990</v>
      </c>
      <c r="J14" s="155">
        <v>10.1</v>
      </c>
      <c r="K14" s="155">
        <v>8.4359999999999999</v>
      </c>
      <c r="L14" s="155">
        <v>12.154999999999999</v>
      </c>
    </row>
    <row r="15" spans="2:12" x14ac:dyDescent="0.2">
      <c r="B15" s="6" t="s">
        <v>10</v>
      </c>
      <c r="C15" s="135">
        <v>209</v>
      </c>
      <c r="D15" s="135">
        <v>88</v>
      </c>
      <c r="E15" s="135">
        <v>211</v>
      </c>
      <c r="F15" s="135">
        <v>508</v>
      </c>
      <c r="G15" s="136">
        <f t="shared" si="2"/>
        <v>43.790476190476191</v>
      </c>
      <c r="H15" s="136">
        <f t="shared" si="3"/>
        <v>252.7904761904762</v>
      </c>
      <c r="I15" s="157">
        <v>81939</v>
      </c>
      <c r="J15" s="134">
        <v>4.2</v>
      </c>
      <c r="K15" s="134">
        <v>3.4359999999999999</v>
      </c>
      <c r="L15" s="134">
        <v>5.08</v>
      </c>
    </row>
    <row r="16" spans="2:12" x14ac:dyDescent="0.2">
      <c r="B16" s="154" t="s">
        <v>11</v>
      </c>
      <c r="C16" s="135">
        <v>30</v>
      </c>
      <c r="D16" s="135">
        <v>15</v>
      </c>
      <c r="E16" s="135">
        <v>37</v>
      </c>
      <c r="F16" s="135">
        <v>82</v>
      </c>
      <c r="G16" s="136">
        <f t="shared" si="2"/>
        <v>6.7164179104477615</v>
      </c>
      <c r="H16" s="136">
        <f t="shared" si="3"/>
        <v>36.71641791044776</v>
      </c>
      <c r="I16" s="157">
        <v>25120</v>
      </c>
      <c r="J16" s="155">
        <v>5.9</v>
      </c>
      <c r="K16" s="155">
        <v>3.6669999999999998</v>
      </c>
      <c r="L16" s="155">
        <v>9.5190000000000001</v>
      </c>
    </row>
    <row r="17" spans="2:12" x14ac:dyDescent="0.2">
      <c r="B17" s="6" t="s">
        <v>12</v>
      </c>
      <c r="C17" s="135">
        <v>105</v>
      </c>
      <c r="D17" s="135">
        <v>24</v>
      </c>
      <c r="E17" s="135">
        <v>77</v>
      </c>
      <c r="F17" s="135">
        <v>206</v>
      </c>
      <c r="G17" s="136">
        <f t="shared" si="2"/>
        <v>13.846153846153845</v>
      </c>
      <c r="H17" s="136">
        <f t="shared" si="3"/>
        <v>118.84615384615384</v>
      </c>
      <c r="I17" s="157">
        <v>49037</v>
      </c>
      <c r="J17" s="134">
        <v>4.5</v>
      </c>
      <c r="K17" s="134">
        <v>3.516</v>
      </c>
      <c r="L17" s="134">
        <v>5.8220000000000001</v>
      </c>
    </row>
    <row r="18" spans="2:12" ht="15" x14ac:dyDescent="0.2">
      <c r="B18" s="152" t="s">
        <v>37</v>
      </c>
      <c r="C18" s="135">
        <v>17</v>
      </c>
      <c r="D18" s="135">
        <v>6</v>
      </c>
      <c r="E18" s="135">
        <v>113</v>
      </c>
      <c r="F18" s="135">
        <v>136</v>
      </c>
      <c r="G18" s="136">
        <f t="shared" si="2"/>
        <v>0.78461538461538471</v>
      </c>
      <c r="H18" s="136">
        <f t="shared" si="3"/>
        <v>17.784615384615385</v>
      </c>
      <c r="I18" s="157">
        <v>47661</v>
      </c>
      <c r="J18" s="158" t="s">
        <v>259</v>
      </c>
      <c r="K18" s="158" t="s">
        <v>259</v>
      </c>
      <c r="L18" s="158" t="s">
        <v>259</v>
      </c>
    </row>
    <row r="19" spans="2:12" x14ac:dyDescent="0.2">
      <c r="B19" s="6"/>
      <c r="C19" s="135"/>
      <c r="D19" s="135"/>
      <c r="E19" s="135"/>
      <c r="F19" s="135"/>
      <c r="G19" s="135"/>
      <c r="H19" s="135"/>
      <c r="I19" s="157"/>
      <c r="J19" s="135"/>
      <c r="K19" s="134"/>
      <c r="L19" s="134"/>
    </row>
    <row r="20" spans="2:12" x14ac:dyDescent="0.2">
      <c r="B20" s="4" t="s">
        <v>32</v>
      </c>
      <c r="C20" s="135"/>
      <c r="D20" s="135"/>
      <c r="E20" s="135"/>
      <c r="F20" s="135"/>
      <c r="G20" s="135"/>
      <c r="H20" s="135"/>
      <c r="I20" s="157"/>
      <c r="J20" s="135"/>
      <c r="K20" s="134"/>
      <c r="L20" s="134"/>
    </row>
    <row r="21" spans="2:12" ht="15" x14ac:dyDescent="0.2">
      <c r="B21" s="152" t="s">
        <v>13</v>
      </c>
      <c r="C21" s="135">
        <v>5</v>
      </c>
      <c r="D21" s="135">
        <v>0</v>
      </c>
      <c r="E21" s="135">
        <v>3</v>
      </c>
      <c r="F21" s="135">
        <v>8</v>
      </c>
      <c r="G21" s="136">
        <f t="shared" ref="G21:G27" si="4">(C21/(C21+E21))*D21</f>
        <v>0</v>
      </c>
      <c r="H21" s="136">
        <f t="shared" ref="H21:H27" si="5">C21+G21</f>
        <v>5</v>
      </c>
      <c r="I21" s="157">
        <v>31561</v>
      </c>
      <c r="J21" s="158" t="s">
        <v>259</v>
      </c>
      <c r="K21" s="158" t="s">
        <v>259</v>
      </c>
      <c r="L21" s="158" t="s">
        <v>259</v>
      </c>
    </row>
    <row r="22" spans="2:12" ht="15" x14ac:dyDescent="0.2">
      <c r="B22" s="152" t="s">
        <v>14</v>
      </c>
      <c r="C22" s="135">
        <v>26</v>
      </c>
      <c r="D22" s="135">
        <v>6</v>
      </c>
      <c r="E22" s="135">
        <v>28</v>
      </c>
      <c r="F22" s="135">
        <v>60</v>
      </c>
      <c r="G22" s="136">
        <f t="shared" si="4"/>
        <v>2.8888888888888888</v>
      </c>
      <c r="H22" s="136">
        <f t="shared" si="5"/>
        <v>28.888888888888889</v>
      </c>
      <c r="I22" s="157">
        <v>31561</v>
      </c>
      <c r="J22" s="158" t="s">
        <v>259</v>
      </c>
      <c r="K22" s="158" t="s">
        <v>259</v>
      </c>
      <c r="L22" s="158" t="s">
        <v>259</v>
      </c>
    </row>
    <row r="23" spans="2:12" x14ac:dyDescent="0.2">
      <c r="B23" s="6" t="s">
        <v>15</v>
      </c>
      <c r="C23" s="135">
        <v>85</v>
      </c>
      <c r="D23" s="135">
        <v>12</v>
      </c>
      <c r="E23" s="135">
        <v>60</v>
      </c>
      <c r="F23" s="135">
        <v>157</v>
      </c>
      <c r="G23" s="136">
        <f t="shared" si="4"/>
        <v>7.0344827586206886</v>
      </c>
      <c r="H23" s="136">
        <f t="shared" si="5"/>
        <v>92.034482758620683</v>
      </c>
      <c r="I23" s="157">
        <v>31561</v>
      </c>
      <c r="J23" s="134">
        <v>3</v>
      </c>
      <c r="K23" s="134">
        <v>2.2599999999999998</v>
      </c>
      <c r="L23" s="134">
        <v>3.9089999999999998</v>
      </c>
    </row>
    <row r="24" spans="2:12" x14ac:dyDescent="0.2">
      <c r="B24" s="6" t="s">
        <v>16</v>
      </c>
      <c r="C24" s="135">
        <v>75</v>
      </c>
      <c r="D24" s="135">
        <v>39</v>
      </c>
      <c r="E24" s="135">
        <v>94</v>
      </c>
      <c r="F24" s="135">
        <v>208</v>
      </c>
      <c r="G24" s="136">
        <f t="shared" si="4"/>
        <v>17.307692307692307</v>
      </c>
      <c r="H24" s="136">
        <f t="shared" si="5"/>
        <v>92.307692307692307</v>
      </c>
      <c r="I24" s="157">
        <v>86789</v>
      </c>
      <c r="J24" s="134">
        <v>4.8</v>
      </c>
      <c r="K24" s="134">
        <v>3.835</v>
      </c>
      <c r="L24" s="134">
        <v>6.0469999999999997</v>
      </c>
    </row>
    <row r="25" spans="2:12" ht="15" x14ac:dyDescent="0.2">
      <c r="B25" s="152" t="s">
        <v>3</v>
      </c>
      <c r="C25" s="135">
        <v>5</v>
      </c>
      <c r="D25" s="135">
        <v>5</v>
      </c>
      <c r="E25" s="135">
        <v>93</v>
      </c>
      <c r="F25" s="135">
        <v>103</v>
      </c>
      <c r="G25" s="136">
        <v>1</v>
      </c>
      <c r="H25" s="136">
        <f t="shared" si="5"/>
        <v>6</v>
      </c>
      <c r="I25" s="157">
        <v>42147</v>
      </c>
      <c r="J25" s="158" t="s">
        <v>259</v>
      </c>
      <c r="K25" s="158" t="s">
        <v>259</v>
      </c>
      <c r="L25" s="158" t="s">
        <v>259</v>
      </c>
    </row>
    <row r="26" spans="2:12" ht="15" x14ac:dyDescent="0.2">
      <c r="B26" s="152" t="s">
        <v>17</v>
      </c>
      <c r="C26" s="135">
        <v>17</v>
      </c>
      <c r="D26" s="135">
        <v>7</v>
      </c>
      <c r="E26" s="135">
        <v>73</v>
      </c>
      <c r="F26" s="135">
        <v>97</v>
      </c>
      <c r="G26" s="136">
        <f t="shared" si="4"/>
        <v>1.3222222222222222</v>
      </c>
      <c r="H26" s="136">
        <f t="shared" si="5"/>
        <v>18.322222222222223</v>
      </c>
      <c r="I26" s="157">
        <v>33168</v>
      </c>
      <c r="J26" s="158" t="s">
        <v>259</v>
      </c>
      <c r="K26" s="158" t="s">
        <v>259</v>
      </c>
      <c r="L26" s="158" t="s">
        <v>259</v>
      </c>
    </row>
    <row r="27" spans="2:12" ht="15" x14ac:dyDescent="0.2">
      <c r="B27" s="152" t="s">
        <v>18</v>
      </c>
      <c r="C27" s="135">
        <v>14</v>
      </c>
      <c r="D27" s="135">
        <v>14</v>
      </c>
      <c r="E27" s="135">
        <v>84</v>
      </c>
      <c r="F27" s="135">
        <v>112</v>
      </c>
      <c r="G27" s="136">
        <f t="shared" si="4"/>
        <v>2</v>
      </c>
      <c r="H27" s="136">
        <f t="shared" si="5"/>
        <v>16</v>
      </c>
      <c r="I27" s="157">
        <v>30088</v>
      </c>
      <c r="J27" s="158" t="s">
        <v>259</v>
      </c>
      <c r="K27" s="158" t="s">
        <v>259</v>
      </c>
      <c r="L27" s="158" t="s">
        <v>259</v>
      </c>
    </row>
    <row r="28" spans="2:12" x14ac:dyDescent="0.2">
      <c r="B28" s="6"/>
      <c r="C28" s="135"/>
      <c r="D28" s="135"/>
      <c r="E28" s="135"/>
      <c r="F28" s="135"/>
      <c r="G28" s="135"/>
      <c r="H28" s="135"/>
      <c r="I28" s="157"/>
      <c r="J28" s="135"/>
      <c r="K28" s="134"/>
      <c r="L28" s="134"/>
    </row>
    <row r="29" spans="2:12" x14ac:dyDescent="0.2">
      <c r="B29" s="4" t="s">
        <v>33</v>
      </c>
      <c r="C29" s="135"/>
      <c r="D29" s="135"/>
      <c r="E29" s="135"/>
      <c r="F29" s="135"/>
      <c r="G29" s="135"/>
      <c r="H29" s="135"/>
      <c r="I29" s="157"/>
      <c r="J29" s="135"/>
      <c r="K29" s="134"/>
      <c r="L29" s="134"/>
    </row>
    <row r="30" spans="2:12" x14ac:dyDescent="0.2">
      <c r="B30" s="6" t="s">
        <v>19</v>
      </c>
      <c r="C30" s="135">
        <v>199</v>
      </c>
      <c r="D30" s="135">
        <v>17</v>
      </c>
      <c r="E30" s="135">
        <v>132</v>
      </c>
      <c r="F30" s="135">
        <v>348</v>
      </c>
      <c r="G30" s="136">
        <f t="shared" ref="G30:G34" si="6">(C30/(C30+E30))*D30</f>
        <v>10.220543806646525</v>
      </c>
      <c r="H30" s="136">
        <f t="shared" ref="H30:H34" si="7">C30+G30</f>
        <v>209.22054380664653</v>
      </c>
      <c r="I30" s="157">
        <v>43994</v>
      </c>
      <c r="J30" s="134">
        <v>2.4</v>
      </c>
      <c r="K30" s="134">
        <v>2.024</v>
      </c>
      <c r="L30" s="134">
        <v>2.754</v>
      </c>
    </row>
    <row r="31" spans="2:12" x14ac:dyDescent="0.2">
      <c r="B31" s="6" t="s">
        <v>20</v>
      </c>
      <c r="C31" s="135">
        <v>261</v>
      </c>
      <c r="D31" s="135">
        <v>43</v>
      </c>
      <c r="E31" s="135">
        <v>206</v>
      </c>
      <c r="F31" s="135">
        <v>510</v>
      </c>
      <c r="G31" s="136">
        <f t="shared" si="6"/>
        <v>24.032119914346897</v>
      </c>
      <c r="H31" s="136">
        <f t="shared" si="7"/>
        <v>285.03211991434688</v>
      </c>
      <c r="I31" s="157">
        <v>116210</v>
      </c>
      <c r="J31" s="134">
        <v>2.6</v>
      </c>
      <c r="K31" s="134">
        <v>2.2069999999999999</v>
      </c>
      <c r="L31" s="134">
        <v>3.153</v>
      </c>
    </row>
    <row r="32" spans="2:12" x14ac:dyDescent="0.2">
      <c r="B32" s="154" t="s">
        <v>21</v>
      </c>
      <c r="C32" s="135">
        <v>198</v>
      </c>
      <c r="D32" s="135">
        <v>27</v>
      </c>
      <c r="E32" s="135">
        <v>91</v>
      </c>
      <c r="F32" s="135">
        <v>316</v>
      </c>
      <c r="G32" s="136">
        <f t="shared" si="6"/>
        <v>18.498269896193769</v>
      </c>
      <c r="H32" s="136">
        <f t="shared" si="7"/>
        <v>216.49826989619376</v>
      </c>
      <c r="I32" s="157">
        <v>116210</v>
      </c>
      <c r="J32" s="155">
        <v>6.7</v>
      </c>
      <c r="K32" s="155">
        <v>5.532</v>
      </c>
      <c r="L32" s="155">
        <v>8.0760000000000005</v>
      </c>
    </row>
    <row r="33" spans="2:12" x14ac:dyDescent="0.2">
      <c r="B33" s="6" t="s">
        <v>22</v>
      </c>
      <c r="C33" s="135">
        <v>168</v>
      </c>
      <c r="D33" s="135">
        <v>36</v>
      </c>
      <c r="E33" s="135">
        <v>116</v>
      </c>
      <c r="F33" s="135">
        <v>320</v>
      </c>
      <c r="G33" s="136">
        <f t="shared" si="6"/>
        <v>21.295774647887324</v>
      </c>
      <c r="H33" s="136">
        <f t="shared" si="7"/>
        <v>189.29577464788733</v>
      </c>
      <c r="I33" s="157">
        <v>90822</v>
      </c>
      <c r="J33" s="134">
        <v>4</v>
      </c>
      <c r="K33" s="134">
        <v>3.22</v>
      </c>
      <c r="L33" s="134">
        <v>5.0330000000000004</v>
      </c>
    </row>
    <row r="34" spans="2:12" x14ac:dyDescent="0.2">
      <c r="B34" s="154" t="s">
        <v>23</v>
      </c>
      <c r="C34" s="135">
        <v>102</v>
      </c>
      <c r="D34" s="135">
        <v>16</v>
      </c>
      <c r="E34" s="135">
        <v>71</v>
      </c>
      <c r="F34" s="135">
        <v>189</v>
      </c>
      <c r="G34" s="136">
        <f t="shared" si="6"/>
        <v>9.4335260115606943</v>
      </c>
      <c r="H34" s="136">
        <f t="shared" si="7"/>
        <v>111.4335260115607</v>
      </c>
      <c r="I34" s="157">
        <v>90822</v>
      </c>
      <c r="J34" s="155">
        <v>6.1</v>
      </c>
      <c r="K34" s="155">
        <v>4.5199999999999996</v>
      </c>
      <c r="L34" s="155">
        <v>8.2249999999999996</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4">
    <mergeCell ref="B2:I2"/>
    <mergeCell ref="B3:B4"/>
    <mergeCell ref="C3:L3"/>
    <mergeCell ref="B35:I35"/>
  </mergeCells>
  <pageMargins left="0.25" right="0.25" top="0.75" bottom="0.75" header="0.3" footer="0.3"/>
  <pageSetup paperSize="9" scale="85"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4" sqref="I14"/>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149" t="s">
        <v>174</v>
      </c>
      <c r="C2" s="150"/>
      <c r="D2" s="150"/>
      <c r="E2" s="150"/>
      <c r="F2" s="150"/>
      <c r="G2" s="150"/>
      <c r="H2" s="150"/>
      <c r="I2" s="150"/>
    </row>
    <row r="3" spans="2:12" ht="26.25" customHeight="1" x14ac:dyDescent="0.2">
      <c r="B3" s="147" t="s">
        <v>26</v>
      </c>
      <c r="C3" s="148" t="s">
        <v>169</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154" t="s">
        <v>0</v>
      </c>
      <c r="C6" s="135">
        <v>898</v>
      </c>
      <c r="D6" s="135">
        <v>1595</v>
      </c>
      <c r="E6" s="135">
        <v>1170</v>
      </c>
      <c r="F6" s="135">
        <v>3663</v>
      </c>
      <c r="G6" s="136">
        <f>(C6/(C6+E6))*D6</f>
        <v>692.60638297872333</v>
      </c>
      <c r="H6" s="136">
        <f>C6+G6</f>
        <v>1590.6063829787233</v>
      </c>
      <c r="I6" s="157">
        <v>145990</v>
      </c>
      <c r="J6" s="155">
        <v>6.5</v>
      </c>
      <c r="K6" s="155">
        <v>6.07</v>
      </c>
      <c r="L6" s="155">
        <v>7.0380000000000003</v>
      </c>
    </row>
    <row r="7" spans="2:12" x14ac:dyDescent="0.2">
      <c r="B7" s="154" t="s">
        <v>4</v>
      </c>
      <c r="C7" s="135">
        <v>255</v>
      </c>
      <c r="D7" s="135">
        <v>159</v>
      </c>
      <c r="E7" s="135">
        <v>185</v>
      </c>
      <c r="F7" s="135">
        <v>599</v>
      </c>
      <c r="G7" s="136">
        <f t="shared" ref="G7:G8" si="0">(C7/(C7+E7))*D7</f>
        <v>92.14772727272728</v>
      </c>
      <c r="H7" s="136">
        <f t="shared" ref="H7:H8" si="1">C7+G7</f>
        <v>347.14772727272725</v>
      </c>
      <c r="I7" s="157">
        <v>115525</v>
      </c>
      <c r="J7" s="155">
        <v>6.2</v>
      </c>
      <c r="K7" s="155">
        <v>5.3449999999999998</v>
      </c>
      <c r="L7" s="155">
        <v>7.0940000000000003</v>
      </c>
    </row>
    <row r="8" spans="2:12" x14ac:dyDescent="0.2">
      <c r="B8" s="154" t="s">
        <v>7</v>
      </c>
      <c r="C8" s="135">
        <v>287</v>
      </c>
      <c r="D8" s="135">
        <v>392</v>
      </c>
      <c r="E8" s="135">
        <v>304</v>
      </c>
      <c r="F8" s="135">
        <v>983</v>
      </c>
      <c r="G8" s="136">
        <f t="shared" si="0"/>
        <v>190.36209813874788</v>
      </c>
      <c r="H8" s="136">
        <f t="shared" si="1"/>
        <v>477.36209813874791</v>
      </c>
      <c r="I8" s="157">
        <v>124565</v>
      </c>
      <c r="J8" s="155">
        <v>8.6999999999999993</v>
      </c>
      <c r="K8" s="155">
        <v>7.7359999999999998</v>
      </c>
      <c r="L8" s="155">
        <v>9.8550000000000004</v>
      </c>
    </row>
    <row r="9" spans="2:12" x14ac:dyDescent="0.2">
      <c r="B9" s="6"/>
      <c r="C9" s="135"/>
      <c r="D9" s="135"/>
      <c r="E9" s="135"/>
      <c r="F9" s="135"/>
      <c r="G9" s="135"/>
      <c r="H9" s="135"/>
      <c r="I9" s="157"/>
      <c r="J9" s="135"/>
      <c r="K9" s="135"/>
      <c r="L9" s="135"/>
    </row>
    <row r="10" spans="2:12" x14ac:dyDescent="0.2">
      <c r="B10" s="4" t="s">
        <v>31</v>
      </c>
      <c r="C10" s="135"/>
      <c r="D10" s="135"/>
      <c r="E10" s="135"/>
      <c r="F10" s="135"/>
      <c r="G10" s="135"/>
      <c r="H10" s="135"/>
      <c r="I10" s="157"/>
      <c r="J10" s="135"/>
      <c r="K10" s="135"/>
      <c r="L10" s="135"/>
    </row>
    <row r="11" spans="2:12" x14ac:dyDescent="0.2">
      <c r="B11" s="6" t="s">
        <v>1</v>
      </c>
      <c r="C11" s="135">
        <v>181</v>
      </c>
      <c r="D11" s="135">
        <v>271</v>
      </c>
      <c r="E11" s="135">
        <v>282</v>
      </c>
      <c r="F11" s="135">
        <v>734</v>
      </c>
      <c r="G11" s="136">
        <f t="shared" ref="G11:G18" si="2">(C11/(C11+E11))*D11</f>
        <v>105.94168466522679</v>
      </c>
      <c r="H11" s="136">
        <f t="shared" ref="H11:H18" si="3">C11+G11</f>
        <v>286.94168466522677</v>
      </c>
      <c r="I11" s="157">
        <v>145990</v>
      </c>
      <c r="J11" s="134">
        <v>4.7</v>
      </c>
      <c r="K11" s="134">
        <v>4.04</v>
      </c>
      <c r="L11" s="134">
        <v>5.5380000000000003</v>
      </c>
    </row>
    <row r="12" spans="2:12" x14ac:dyDescent="0.2">
      <c r="B12" s="6" t="s">
        <v>6</v>
      </c>
      <c r="C12" s="135">
        <v>148</v>
      </c>
      <c r="D12" s="135">
        <v>253</v>
      </c>
      <c r="E12" s="135">
        <v>981</v>
      </c>
      <c r="F12" s="135">
        <v>1382</v>
      </c>
      <c r="G12" s="136">
        <f t="shared" si="2"/>
        <v>33.165633303808676</v>
      </c>
      <c r="H12" s="136">
        <f t="shared" si="3"/>
        <v>181.16563330380868</v>
      </c>
      <c r="I12" s="157">
        <v>141131</v>
      </c>
      <c r="J12" s="134">
        <v>3.2</v>
      </c>
      <c r="K12" s="134">
        <v>2.6709999999999998</v>
      </c>
      <c r="L12" s="134">
        <v>3.867</v>
      </c>
    </row>
    <row r="13" spans="2:12" x14ac:dyDescent="0.2">
      <c r="B13" s="6" t="s">
        <v>2</v>
      </c>
      <c r="C13" s="135">
        <v>74</v>
      </c>
      <c r="D13" s="135">
        <v>80</v>
      </c>
      <c r="E13" s="135">
        <v>1141</v>
      </c>
      <c r="F13" s="135">
        <v>1295</v>
      </c>
      <c r="G13" s="136">
        <f t="shared" si="2"/>
        <v>4.8724279835390947</v>
      </c>
      <c r="H13" s="136">
        <f t="shared" si="3"/>
        <v>78.872427983539097</v>
      </c>
      <c r="I13" s="157">
        <v>123628</v>
      </c>
      <c r="J13" s="134">
        <v>1.5</v>
      </c>
      <c r="K13" s="134">
        <v>1.137</v>
      </c>
      <c r="L13" s="134">
        <v>1.954</v>
      </c>
    </row>
    <row r="14" spans="2:12" x14ac:dyDescent="0.2">
      <c r="B14" s="6" t="s">
        <v>9</v>
      </c>
      <c r="C14" s="135">
        <v>89</v>
      </c>
      <c r="D14" s="135">
        <v>157</v>
      </c>
      <c r="E14" s="135">
        <v>302</v>
      </c>
      <c r="F14" s="135">
        <v>548</v>
      </c>
      <c r="G14" s="136">
        <f t="shared" si="2"/>
        <v>35.736572890025577</v>
      </c>
      <c r="H14" s="136">
        <f t="shared" si="3"/>
        <v>124.73657289002557</v>
      </c>
      <c r="I14" s="157">
        <v>145990</v>
      </c>
      <c r="J14" s="134">
        <v>3.4</v>
      </c>
      <c r="K14" s="134">
        <v>2.738</v>
      </c>
      <c r="L14" s="134">
        <v>4.2290000000000001</v>
      </c>
    </row>
    <row r="15" spans="2:12" x14ac:dyDescent="0.2">
      <c r="B15" s="154" t="s">
        <v>10</v>
      </c>
      <c r="C15" s="135">
        <v>453</v>
      </c>
      <c r="D15" s="135">
        <v>299</v>
      </c>
      <c r="E15" s="135">
        <v>492</v>
      </c>
      <c r="F15" s="135">
        <v>1244</v>
      </c>
      <c r="G15" s="136">
        <f t="shared" si="2"/>
        <v>143.33015873015873</v>
      </c>
      <c r="H15" s="136">
        <f t="shared" si="3"/>
        <v>596.3301587301587</v>
      </c>
      <c r="I15" s="157">
        <v>81939</v>
      </c>
      <c r="J15" s="155">
        <v>5.3</v>
      </c>
      <c r="K15" s="155">
        <v>4.6840000000000002</v>
      </c>
      <c r="L15" s="155">
        <v>6.0090000000000003</v>
      </c>
    </row>
    <row r="16" spans="2:12" x14ac:dyDescent="0.2">
      <c r="B16" s="6" t="s">
        <v>11</v>
      </c>
      <c r="C16" s="135">
        <v>56</v>
      </c>
      <c r="D16" s="135">
        <v>20</v>
      </c>
      <c r="E16" s="135">
        <v>119</v>
      </c>
      <c r="F16" s="135">
        <v>195</v>
      </c>
      <c r="G16" s="136">
        <f t="shared" si="2"/>
        <v>6.4</v>
      </c>
      <c r="H16" s="136">
        <f t="shared" si="3"/>
        <v>62.4</v>
      </c>
      <c r="I16" s="157">
        <v>25120</v>
      </c>
      <c r="J16" s="134">
        <v>2.5</v>
      </c>
      <c r="K16" s="134">
        <v>1.7649999999999999</v>
      </c>
      <c r="L16" s="134">
        <v>3.5569999999999999</v>
      </c>
    </row>
    <row r="17" spans="2:12" x14ac:dyDescent="0.2">
      <c r="B17" s="6" t="s">
        <v>12</v>
      </c>
      <c r="C17" s="135">
        <v>153</v>
      </c>
      <c r="D17" s="135">
        <v>59</v>
      </c>
      <c r="E17" s="135">
        <v>202</v>
      </c>
      <c r="F17" s="135">
        <v>414</v>
      </c>
      <c r="G17" s="136">
        <f t="shared" si="2"/>
        <v>25.428169014084506</v>
      </c>
      <c r="H17" s="136">
        <f t="shared" si="3"/>
        <v>178.42816901408452</v>
      </c>
      <c r="I17" s="157">
        <v>49037</v>
      </c>
      <c r="J17" s="134">
        <v>4</v>
      </c>
      <c r="K17" s="134">
        <v>3.3220000000000001</v>
      </c>
      <c r="L17" s="134">
        <v>4.7220000000000004</v>
      </c>
    </row>
    <row r="18" spans="2:12" ht="15" x14ac:dyDescent="0.2">
      <c r="B18" s="152" t="s">
        <v>37</v>
      </c>
      <c r="C18" s="135">
        <v>13</v>
      </c>
      <c r="D18" s="135">
        <v>19</v>
      </c>
      <c r="E18" s="135">
        <v>186</v>
      </c>
      <c r="F18" s="135">
        <v>218</v>
      </c>
      <c r="G18" s="136">
        <f t="shared" si="2"/>
        <v>1.2412060301507539</v>
      </c>
      <c r="H18" s="136">
        <f t="shared" si="3"/>
        <v>14.241206030150753</v>
      </c>
      <c r="I18" s="157">
        <v>47661</v>
      </c>
      <c r="J18" s="158" t="s">
        <v>259</v>
      </c>
      <c r="K18" s="158" t="s">
        <v>259</v>
      </c>
      <c r="L18" s="158" t="s">
        <v>259</v>
      </c>
    </row>
    <row r="19" spans="2:12" x14ac:dyDescent="0.2">
      <c r="B19" s="6"/>
      <c r="C19" s="135"/>
      <c r="D19" s="135"/>
      <c r="E19" s="135"/>
      <c r="F19" s="135"/>
      <c r="G19" s="135"/>
      <c r="H19" s="135"/>
      <c r="I19" s="157"/>
      <c r="J19" s="135"/>
      <c r="K19" s="135"/>
      <c r="L19" s="135"/>
    </row>
    <row r="20" spans="2:12" x14ac:dyDescent="0.2">
      <c r="B20" s="4" t="s">
        <v>32</v>
      </c>
      <c r="C20" s="135"/>
      <c r="D20" s="135"/>
      <c r="E20" s="135"/>
      <c r="F20" s="135"/>
      <c r="G20" s="135"/>
      <c r="H20" s="135"/>
      <c r="I20" s="157"/>
      <c r="J20" s="135"/>
      <c r="K20" s="135"/>
      <c r="L20" s="135"/>
    </row>
    <row r="21" spans="2:12" ht="15" x14ac:dyDescent="0.2">
      <c r="B21" s="152" t="s">
        <v>13</v>
      </c>
      <c r="C21" s="135">
        <v>7</v>
      </c>
      <c r="D21" s="135">
        <v>1</v>
      </c>
      <c r="E21" s="135">
        <v>11</v>
      </c>
      <c r="F21" s="135">
        <v>19</v>
      </c>
      <c r="G21" s="136">
        <v>1</v>
      </c>
      <c r="H21" s="136">
        <f t="shared" ref="H21:H27" si="4">C21+G21</f>
        <v>8</v>
      </c>
      <c r="I21" s="157">
        <v>31561</v>
      </c>
      <c r="J21" s="158" t="s">
        <v>259</v>
      </c>
      <c r="K21" s="158" t="s">
        <v>259</v>
      </c>
      <c r="L21" s="158" t="s">
        <v>259</v>
      </c>
    </row>
    <row r="22" spans="2:12" x14ac:dyDescent="0.2">
      <c r="B22" s="6" t="s">
        <v>14</v>
      </c>
      <c r="C22" s="135">
        <v>46</v>
      </c>
      <c r="D22" s="135">
        <v>13</v>
      </c>
      <c r="E22" s="135">
        <v>61</v>
      </c>
      <c r="F22" s="135">
        <v>120</v>
      </c>
      <c r="G22" s="136">
        <f t="shared" ref="G22:G27" si="5">(C22/(C22+E22))*D22</f>
        <v>5.5887850467289715</v>
      </c>
      <c r="H22" s="136">
        <f t="shared" si="4"/>
        <v>51.588785046728972</v>
      </c>
      <c r="I22" s="157">
        <v>31561</v>
      </c>
      <c r="J22" s="134">
        <v>3.5</v>
      </c>
      <c r="K22" s="134">
        <v>2.4540000000000002</v>
      </c>
      <c r="L22" s="134">
        <v>4.9390000000000001</v>
      </c>
    </row>
    <row r="23" spans="2:12" x14ac:dyDescent="0.2">
      <c r="B23" s="6" t="s">
        <v>15</v>
      </c>
      <c r="C23" s="135">
        <v>147</v>
      </c>
      <c r="D23" s="135">
        <v>37</v>
      </c>
      <c r="E23" s="135">
        <v>129</v>
      </c>
      <c r="F23" s="135">
        <v>313</v>
      </c>
      <c r="G23" s="136">
        <f t="shared" si="5"/>
        <v>19.706521739130437</v>
      </c>
      <c r="H23" s="136">
        <f t="shared" si="4"/>
        <v>166.70652173913044</v>
      </c>
      <c r="I23" s="157">
        <v>31561</v>
      </c>
      <c r="J23" s="134">
        <v>3.4</v>
      </c>
      <c r="K23" s="134">
        <v>2.8119999999999998</v>
      </c>
      <c r="L23" s="134">
        <v>4.1920000000000002</v>
      </c>
    </row>
    <row r="24" spans="2:12" x14ac:dyDescent="0.2">
      <c r="B24" s="6" t="s">
        <v>16</v>
      </c>
      <c r="C24" s="135">
        <v>92</v>
      </c>
      <c r="D24" s="135">
        <v>55</v>
      </c>
      <c r="E24" s="135">
        <v>213</v>
      </c>
      <c r="F24" s="135">
        <v>360</v>
      </c>
      <c r="G24" s="136">
        <f t="shared" si="5"/>
        <v>16.590163934426229</v>
      </c>
      <c r="H24" s="136">
        <f t="shared" si="4"/>
        <v>108.59016393442623</v>
      </c>
      <c r="I24" s="157">
        <v>86789</v>
      </c>
      <c r="J24" s="134">
        <v>4.0999999999999996</v>
      </c>
      <c r="K24" s="134">
        <v>3.1960000000000002</v>
      </c>
      <c r="L24" s="134">
        <v>5.1470000000000002</v>
      </c>
    </row>
    <row r="25" spans="2:12" ht="15" x14ac:dyDescent="0.2">
      <c r="B25" s="152" t="s">
        <v>3</v>
      </c>
      <c r="C25" s="135">
        <v>6</v>
      </c>
      <c r="D25" s="135">
        <v>7</v>
      </c>
      <c r="E25" s="135">
        <v>151</v>
      </c>
      <c r="F25" s="135">
        <v>164</v>
      </c>
      <c r="G25" s="136">
        <v>1</v>
      </c>
      <c r="H25" s="136">
        <f t="shared" si="4"/>
        <v>7</v>
      </c>
      <c r="I25" s="157">
        <v>42147</v>
      </c>
      <c r="J25" s="158" t="s">
        <v>259</v>
      </c>
      <c r="K25" s="158" t="s">
        <v>259</v>
      </c>
      <c r="L25" s="158" t="s">
        <v>259</v>
      </c>
    </row>
    <row r="26" spans="2:12" ht="15" x14ac:dyDescent="0.2">
      <c r="B26" s="152" t="s">
        <v>17</v>
      </c>
      <c r="C26" s="135">
        <v>18</v>
      </c>
      <c r="D26" s="135">
        <v>6</v>
      </c>
      <c r="E26" s="135">
        <v>128</v>
      </c>
      <c r="F26" s="135">
        <v>152</v>
      </c>
      <c r="G26" s="136">
        <f t="shared" si="5"/>
        <v>0.73972602739726023</v>
      </c>
      <c r="H26" s="136">
        <f t="shared" si="4"/>
        <v>18.739726027397261</v>
      </c>
      <c r="I26" s="157">
        <v>33168</v>
      </c>
      <c r="J26" s="158" t="s">
        <v>259</v>
      </c>
      <c r="K26" s="158" t="s">
        <v>259</v>
      </c>
      <c r="L26" s="158" t="s">
        <v>259</v>
      </c>
    </row>
    <row r="27" spans="2:12" ht="15" x14ac:dyDescent="0.2">
      <c r="B27" s="152" t="s">
        <v>18</v>
      </c>
      <c r="C27" s="135">
        <v>20</v>
      </c>
      <c r="D27" s="135">
        <v>10</v>
      </c>
      <c r="E27" s="135">
        <v>158</v>
      </c>
      <c r="F27" s="135">
        <v>188</v>
      </c>
      <c r="G27" s="136">
        <f t="shared" si="5"/>
        <v>1.1235955056179776</v>
      </c>
      <c r="H27" s="136">
        <f t="shared" si="4"/>
        <v>21.123595505617978</v>
      </c>
      <c r="I27" s="157">
        <v>30088</v>
      </c>
      <c r="J27" s="158" t="s">
        <v>259</v>
      </c>
      <c r="K27" s="158" t="s">
        <v>259</v>
      </c>
      <c r="L27" s="158" t="s">
        <v>259</v>
      </c>
    </row>
    <row r="28" spans="2:12" x14ac:dyDescent="0.2">
      <c r="B28" s="6"/>
      <c r="C28" s="135"/>
      <c r="D28" s="135"/>
      <c r="E28" s="135"/>
      <c r="F28" s="135"/>
      <c r="G28" s="135"/>
      <c r="H28" s="135"/>
      <c r="I28" s="157"/>
      <c r="J28" s="134"/>
      <c r="K28" s="134"/>
      <c r="L28" s="134"/>
    </row>
    <row r="29" spans="2:12" x14ac:dyDescent="0.2">
      <c r="B29" s="4" t="s">
        <v>33</v>
      </c>
      <c r="C29" s="135"/>
      <c r="D29" s="135"/>
      <c r="E29" s="135"/>
      <c r="F29" s="135"/>
      <c r="G29" s="135"/>
      <c r="H29" s="135"/>
      <c r="I29" s="157"/>
      <c r="J29" s="134"/>
      <c r="K29" s="134"/>
      <c r="L29" s="134"/>
    </row>
    <row r="30" spans="2:12" x14ac:dyDescent="0.2">
      <c r="B30" s="6" t="s">
        <v>19</v>
      </c>
      <c r="C30" s="135">
        <v>313</v>
      </c>
      <c r="D30" s="135">
        <v>39</v>
      </c>
      <c r="E30" s="135">
        <v>334</v>
      </c>
      <c r="F30" s="135">
        <v>686</v>
      </c>
      <c r="G30" s="136">
        <f t="shared" ref="G30:G34" si="6">(C30/(C30+E30))*D30</f>
        <v>18.867078825347761</v>
      </c>
      <c r="H30" s="136">
        <f t="shared" ref="H30:H34" si="7">C30+G30</f>
        <v>331.86707882534779</v>
      </c>
      <c r="I30" s="157">
        <v>43994</v>
      </c>
      <c r="J30" s="134">
        <v>2.7</v>
      </c>
      <c r="K30" s="134">
        <v>2.3559999999999999</v>
      </c>
      <c r="L30" s="134">
        <v>3.09</v>
      </c>
    </row>
    <row r="31" spans="2:12" x14ac:dyDescent="0.2">
      <c r="B31" s="6" t="s">
        <v>20</v>
      </c>
      <c r="C31" s="135">
        <v>412</v>
      </c>
      <c r="D31" s="135">
        <v>100</v>
      </c>
      <c r="E31" s="135">
        <v>490</v>
      </c>
      <c r="F31" s="135">
        <v>1002</v>
      </c>
      <c r="G31" s="136">
        <f t="shared" si="6"/>
        <v>45.676274944567631</v>
      </c>
      <c r="H31" s="136">
        <f t="shared" si="7"/>
        <v>457.67627494456764</v>
      </c>
      <c r="I31" s="157">
        <v>116210</v>
      </c>
      <c r="J31" s="134">
        <v>2.5</v>
      </c>
      <c r="K31" s="134">
        <v>2.214</v>
      </c>
      <c r="L31" s="134">
        <v>2.89</v>
      </c>
    </row>
    <row r="32" spans="2:12" x14ac:dyDescent="0.2">
      <c r="B32" s="154" t="s">
        <v>21</v>
      </c>
      <c r="C32" s="135">
        <v>282</v>
      </c>
      <c r="D32" s="135">
        <v>70</v>
      </c>
      <c r="E32" s="135">
        <v>232</v>
      </c>
      <c r="F32" s="135">
        <v>584</v>
      </c>
      <c r="G32" s="136">
        <f t="shared" si="6"/>
        <v>38.404669260700395</v>
      </c>
      <c r="H32" s="136">
        <f t="shared" si="7"/>
        <v>320.40466926070042</v>
      </c>
      <c r="I32" s="157">
        <v>116210</v>
      </c>
      <c r="J32" s="155">
        <v>5.2</v>
      </c>
      <c r="K32" s="155">
        <v>4.4429999999999996</v>
      </c>
      <c r="L32" s="155">
        <v>5.9829999999999997</v>
      </c>
    </row>
    <row r="33" spans="2:12" x14ac:dyDescent="0.2">
      <c r="B33" s="6" t="s">
        <v>22</v>
      </c>
      <c r="C33" s="135">
        <v>220</v>
      </c>
      <c r="D33" s="135">
        <v>67</v>
      </c>
      <c r="E33" s="135">
        <v>252</v>
      </c>
      <c r="F33" s="135">
        <v>539</v>
      </c>
      <c r="G33" s="136">
        <f t="shared" si="6"/>
        <v>31.228813559322031</v>
      </c>
      <c r="H33" s="136">
        <f t="shared" si="7"/>
        <v>251.22881355932202</v>
      </c>
      <c r="I33" s="157">
        <v>90822</v>
      </c>
      <c r="J33" s="134">
        <v>3.5</v>
      </c>
      <c r="K33" s="134">
        <v>2.899</v>
      </c>
      <c r="L33" s="134">
        <v>4.1390000000000002</v>
      </c>
    </row>
    <row r="34" spans="2:12" x14ac:dyDescent="0.2">
      <c r="B34" s="154" t="s">
        <v>23</v>
      </c>
      <c r="C34" s="135">
        <v>148</v>
      </c>
      <c r="D34" s="135">
        <v>39</v>
      </c>
      <c r="E34" s="135">
        <v>137</v>
      </c>
      <c r="F34" s="135">
        <v>324</v>
      </c>
      <c r="G34" s="136">
        <f t="shared" si="6"/>
        <v>20.252631578947366</v>
      </c>
      <c r="H34" s="136">
        <f t="shared" si="7"/>
        <v>168.25263157894736</v>
      </c>
      <c r="I34" s="157">
        <v>90822</v>
      </c>
      <c r="J34" s="155">
        <v>5.5</v>
      </c>
      <c r="K34" s="155">
        <v>4.4589999999999996</v>
      </c>
      <c r="L34" s="155">
        <v>6.74</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4">
    <mergeCell ref="B2:I2"/>
    <mergeCell ref="B3:B4"/>
    <mergeCell ref="C3:L3"/>
    <mergeCell ref="B35:I35"/>
  </mergeCells>
  <pageMargins left="0.25" right="0.25" top="0.75" bottom="0.75" header="0.3" footer="0.3"/>
  <pageSetup paperSize="9" scale="85"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zoomScale="115" zoomScaleNormal="115" workbookViewId="0">
      <selection activeCell="I13" sqref="I13"/>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149" t="s">
        <v>175</v>
      </c>
      <c r="C2" s="150"/>
      <c r="D2" s="150"/>
      <c r="E2" s="150"/>
      <c r="F2" s="150"/>
      <c r="G2" s="150"/>
      <c r="H2" s="150"/>
      <c r="I2" s="150"/>
    </row>
    <row r="3" spans="2:12" ht="26.25" customHeight="1" x14ac:dyDescent="0.2">
      <c r="B3" s="147" t="s">
        <v>26</v>
      </c>
      <c r="C3" s="148" t="s">
        <v>170</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1915</v>
      </c>
      <c r="D6" s="135">
        <v>300</v>
      </c>
      <c r="E6" s="135">
        <v>375</v>
      </c>
      <c r="F6" s="135">
        <v>2590</v>
      </c>
      <c r="G6" s="136">
        <f>(C6/(C6+E6))*D6</f>
        <v>250.87336244541484</v>
      </c>
      <c r="H6" s="136">
        <f>C6+G6</f>
        <v>2165.8733624454148</v>
      </c>
      <c r="I6" s="157">
        <v>145990</v>
      </c>
      <c r="J6" s="134">
        <v>3.6</v>
      </c>
      <c r="K6" s="134">
        <v>3.4220000000000002</v>
      </c>
      <c r="L6" s="134">
        <v>3.8109999999999999</v>
      </c>
    </row>
    <row r="7" spans="2:12" x14ac:dyDescent="0.2">
      <c r="B7" s="6" t="s">
        <v>4</v>
      </c>
      <c r="C7" s="135">
        <v>482</v>
      </c>
      <c r="D7" s="135">
        <v>64</v>
      </c>
      <c r="E7" s="135">
        <v>74</v>
      </c>
      <c r="F7" s="135">
        <v>620</v>
      </c>
      <c r="G7" s="136">
        <f t="shared" ref="G7:G34" si="0">(C7/(C7+E7))*D7</f>
        <v>55.482014388489212</v>
      </c>
      <c r="H7" s="136">
        <f t="shared" ref="H7:H34" si="1">C7+G7</f>
        <v>537.48201438848923</v>
      </c>
      <c r="I7" s="157">
        <v>115525</v>
      </c>
      <c r="J7" s="134">
        <v>4.0999999999999996</v>
      </c>
      <c r="K7" s="134">
        <v>3.6890000000000001</v>
      </c>
      <c r="L7" s="134">
        <v>4.6239999999999997</v>
      </c>
    </row>
    <row r="8" spans="2:12" x14ac:dyDescent="0.2">
      <c r="B8" s="6" t="s">
        <v>7</v>
      </c>
      <c r="C8" s="135">
        <v>480</v>
      </c>
      <c r="D8" s="135">
        <v>75</v>
      </c>
      <c r="E8" s="135">
        <v>101</v>
      </c>
      <c r="F8" s="135">
        <v>656</v>
      </c>
      <c r="G8" s="136">
        <f t="shared" si="0"/>
        <v>61.962134251290877</v>
      </c>
      <c r="H8" s="136">
        <f t="shared" si="1"/>
        <v>541.96213425129088</v>
      </c>
      <c r="I8" s="157">
        <v>124565</v>
      </c>
      <c r="J8" s="134">
        <v>4.9000000000000004</v>
      </c>
      <c r="K8" s="134">
        <v>4.3890000000000002</v>
      </c>
      <c r="L8" s="134">
        <v>5.4710000000000001</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435</v>
      </c>
      <c r="D11" s="135">
        <v>135</v>
      </c>
      <c r="E11" s="135">
        <v>110</v>
      </c>
      <c r="F11" s="135">
        <v>680</v>
      </c>
      <c r="G11" s="136">
        <f t="shared" si="0"/>
        <v>107.75229357798165</v>
      </c>
      <c r="H11" s="136">
        <f t="shared" si="1"/>
        <v>542.75229357798162</v>
      </c>
      <c r="I11" s="157">
        <v>145990</v>
      </c>
      <c r="J11" s="134">
        <v>4.5</v>
      </c>
      <c r="K11" s="134">
        <v>4.03</v>
      </c>
      <c r="L11" s="134">
        <v>5</v>
      </c>
    </row>
    <row r="12" spans="2:12" x14ac:dyDescent="0.2">
      <c r="B12" s="156" t="s">
        <v>8</v>
      </c>
      <c r="C12" s="135">
        <v>981</v>
      </c>
      <c r="D12" s="135">
        <v>253</v>
      </c>
      <c r="E12" s="135">
        <v>148</v>
      </c>
      <c r="F12" s="135">
        <v>1382</v>
      </c>
      <c r="G12" s="136">
        <f t="shared" si="0"/>
        <v>219.83436669619132</v>
      </c>
      <c r="H12" s="136">
        <f t="shared" si="1"/>
        <v>1200.8343666961914</v>
      </c>
      <c r="I12" s="157">
        <v>145990</v>
      </c>
      <c r="J12" s="155">
        <v>5.0999999999999996</v>
      </c>
      <c r="K12" s="155">
        <v>4.6849999999999996</v>
      </c>
      <c r="L12" s="155">
        <v>5.4660000000000002</v>
      </c>
    </row>
    <row r="13" spans="2:12" x14ac:dyDescent="0.2">
      <c r="B13" s="6" t="s">
        <v>2</v>
      </c>
      <c r="C13" s="135">
        <v>280</v>
      </c>
      <c r="D13" s="135">
        <v>262</v>
      </c>
      <c r="E13" s="135">
        <v>1265</v>
      </c>
      <c r="F13" s="135">
        <v>1807</v>
      </c>
      <c r="G13" s="136">
        <f t="shared" si="0"/>
        <v>47.482200647249194</v>
      </c>
      <c r="H13" s="136">
        <f t="shared" si="1"/>
        <v>327.48220064724921</v>
      </c>
      <c r="I13" s="157">
        <v>123628</v>
      </c>
      <c r="J13" s="134">
        <v>2.7</v>
      </c>
      <c r="K13" s="134">
        <v>2.3460000000000001</v>
      </c>
      <c r="L13" s="134">
        <v>3.153</v>
      </c>
    </row>
    <row r="14" spans="2:12" x14ac:dyDescent="0.2">
      <c r="B14" s="156" t="s">
        <v>9</v>
      </c>
      <c r="C14" s="135">
        <v>385</v>
      </c>
      <c r="D14" s="135">
        <v>322</v>
      </c>
      <c r="E14" s="135">
        <v>212</v>
      </c>
      <c r="F14" s="135">
        <v>919</v>
      </c>
      <c r="G14" s="136">
        <f t="shared" si="0"/>
        <v>207.65494137353434</v>
      </c>
      <c r="H14" s="136">
        <f t="shared" si="1"/>
        <v>592.65494137353437</v>
      </c>
      <c r="I14" s="157">
        <v>145990</v>
      </c>
      <c r="J14" s="155">
        <v>10</v>
      </c>
      <c r="K14" s="155">
        <v>8.8629999999999995</v>
      </c>
      <c r="L14" s="155">
        <v>11.275</v>
      </c>
    </row>
    <row r="15" spans="2:12" x14ac:dyDescent="0.2">
      <c r="B15" s="6" t="s">
        <v>10</v>
      </c>
      <c r="C15" s="135">
        <v>640</v>
      </c>
      <c r="D15" s="135">
        <v>72</v>
      </c>
      <c r="E15" s="135">
        <v>270</v>
      </c>
      <c r="F15" s="135">
        <v>982</v>
      </c>
      <c r="G15" s="136">
        <f t="shared" si="0"/>
        <v>50.637362637362642</v>
      </c>
      <c r="H15" s="136">
        <f t="shared" si="1"/>
        <v>690.63736263736268</v>
      </c>
      <c r="I15" s="157">
        <v>81939</v>
      </c>
      <c r="J15" s="134">
        <v>3.1</v>
      </c>
      <c r="K15" s="134">
        <v>2.7429999999999999</v>
      </c>
      <c r="L15" s="134">
        <v>3.4249999999999998</v>
      </c>
    </row>
    <row r="16" spans="2:12" x14ac:dyDescent="0.2">
      <c r="B16" s="6" t="s">
        <v>11</v>
      </c>
      <c r="C16" s="135">
        <v>125</v>
      </c>
      <c r="D16" s="135">
        <v>30</v>
      </c>
      <c r="E16" s="135">
        <v>51</v>
      </c>
      <c r="F16" s="135">
        <v>206</v>
      </c>
      <c r="G16" s="136">
        <f t="shared" si="0"/>
        <v>21.30681818181818</v>
      </c>
      <c r="H16" s="136">
        <f t="shared" si="1"/>
        <v>146.30681818181819</v>
      </c>
      <c r="I16" s="157">
        <v>25120</v>
      </c>
      <c r="J16" s="134">
        <v>4.2</v>
      </c>
      <c r="K16" s="134">
        <v>3.3050000000000002</v>
      </c>
      <c r="L16" s="134">
        <v>5.335</v>
      </c>
    </row>
    <row r="17" spans="2:12" x14ac:dyDescent="0.2">
      <c r="B17" s="6" t="s">
        <v>12</v>
      </c>
      <c r="C17" s="135">
        <v>359</v>
      </c>
      <c r="D17" s="135">
        <v>25</v>
      </c>
      <c r="E17" s="135">
        <v>80</v>
      </c>
      <c r="F17" s="135">
        <v>464</v>
      </c>
      <c r="G17" s="136">
        <f t="shared" si="0"/>
        <v>20.444191343963553</v>
      </c>
      <c r="H17" s="136">
        <f t="shared" si="1"/>
        <v>379.44419134396355</v>
      </c>
      <c r="I17" s="157">
        <v>49037</v>
      </c>
      <c r="J17" s="134">
        <v>3.3</v>
      </c>
      <c r="K17" s="134">
        <v>2.8980000000000001</v>
      </c>
      <c r="L17" s="134">
        <v>3.8</v>
      </c>
    </row>
    <row r="18" spans="2:12" x14ac:dyDescent="0.2">
      <c r="B18" s="6" t="s">
        <v>37</v>
      </c>
      <c r="C18" s="135">
        <v>55</v>
      </c>
      <c r="D18" s="135">
        <v>29</v>
      </c>
      <c r="E18" s="135">
        <v>196</v>
      </c>
      <c r="F18" s="135">
        <v>280</v>
      </c>
      <c r="G18" s="136">
        <f t="shared" si="0"/>
        <v>6.3545816733067726</v>
      </c>
      <c r="H18" s="136">
        <f t="shared" si="1"/>
        <v>61.354581673306775</v>
      </c>
      <c r="I18" s="157">
        <v>47661</v>
      </c>
      <c r="J18" s="134">
        <v>2.2999999999999998</v>
      </c>
      <c r="K18" s="134">
        <v>1.708</v>
      </c>
      <c r="L18" s="134">
        <v>2.968</v>
      </c>
    </row>
    <row r="19" spans="2:12" x14ac:dyDescent="0.2">
      <c r="B19" s="6"/>
      <c r="C19" s="135"/>
      <c r="D19" s="135"/>
      <c r="E19" s="135"/>
      <c r="F19" s="135"/>
      <c r="G19" s="136"/>
      <c r="H19" s="136"/>
      <c r="I19" s="157"/>
      <c r="J19" s="134"/>
      <c r="K19" s="134"/>
      <c r="L19" s="134"/>
    </row>
    <row r="20" spans="2:12" x14ac:dyDescent="0.2">
      <c r="B20" s="4" t="s">
        <v>32</v>
      </c>
      <c r="C20" s="135"/>
      <c r="D20" s="135"/>
      <c r="E20" s="135"/>
      <c r="F20" s="135"/>
      <c r="G20" s="136"/>
      <c r="H20" s="136"/>
      <c r="I20" s="157"/>
      <c r="J20" s="134"/>
      <c r="K20" s="134"/>
      <c r="L20" s="134"/>
    </row>
    <row r="21" spans="2:12" ht="15" x14ac:dyDescent="0.2">
      <c r="B21" s="152" t="s">
        <v>13</v>
      </c>
      <c r="C21" s="135">
        <v>23</v>
      </c>
      <c r="D21" s="135">
        <v>1</v>
      </c>
      <c r="E21" s="135">
        <v>7</v>
      </c>
      <c r="F21" s="135">
        <v>31</v>
      </c>
      <c r="G21" s="136">
        <f t="shared" si="0"/>
        <v>0.76666666666666672</v>
      </c>
      <c r="H21" s="136">
        <f t="shared" si="1"/>
        <v>23.766666666666666</v>
      </c>
      <c r="I21" s="157">
        <v>31561</v>
      </c>
      <c r="J21" s="158" t="s">
        <v>259</v>
      </c>
      <c r="K21" s="158" t="s">
        <v>259</v>
      </c>
      <c r="L21" s="158" t="s">
        <v>259</v>
      </c>
    </row>
    <row r="22" spans="2:12" x14ac:dyDescent="0.2">
      <c r="B22" s="6" t="s">
        <v>14</v>
      </c>
      <c r="C22" s="135">
        <v>112</v>
      </c>
      <c r="D22" s="135">
        <v>9</v>
      </c>
      <c r="E22" s="135">
        <v>21</v>
      </c>
      <c r="F22" s="135">
        <v>142</v>
      </c>
      <c r="G22" s="136">
        <f t="shared" si="0"/>
        <v>7.5789473684210522</v>
      </c>
      <c r="H22" s="136">
        <f t="shared" si="1"/>
        <v>119.57894736842105</v>
      </c>
      <c r="I22" s="157">
        <v>31561</v>
      </c>
      <c r="J22" s="134">
        <v>3.9</v>
      </c>
      <c r="K22" s="134">
        <v>3.06</v>
      </c>
      <c r="L22" s="134">
        <v>4.859</v>
      </c>
    </row>
    <row r="23" spans="2:12" x14ac:dyDescent="0.2">
      <c r="B23" s="6" t="s">
        <v>15</v>
      </c>
      <c r="C23" s="135">
        <v>325</v>
      </c>
      <c r="D23" s="135">
        <v>19</v>
      </c>
      <c r="E23" s="135">
        <v>42</v>
      </c>
      <c r="F23" s="135">
        <v>386</v>
      </c>
      <c r="G23" s="136">
        <f t="shared" si="0"/>
        <v>16.825613079019075</v>
      </c>
      <c r="H23" s="136">
        <f t="shared" si="1"/>
        <v>341.82561307901909</v>
      </c>
      <c r="I23" s="157">
        <v>31561</v>
      </c>
      <c r="J23" s="134">
        <v>3</v>
      </c>
      <c r="K23" s="134">
        <v>2.6120000000000001</v>
      </c>
      <c r="L23" s="134">
        <v>3.4129999999999998</v>
      </c>
    </row>
    <row r="24" spans="2:12" x14ac:dyDescent="0.2">
      <c r="B24" s="6" t="s">
        <v>16</v>
      </c>
      <c r="C24" s="135">
        <v>295</v>
      </c>
      <c r="D24" s="135">
        <v>47</v>
      </c>
      <c r="E24" s="135">
        <v>111</v>
      </c>
      <c r="F24" s="135">
        <v>453</v>
      </c>
      <c r="G24" s="136">
        <f t="shared" si="0"/>
        <v>34.150246305418719</v>
      </c>
      <c r="H24" s="136">
        <f t="shared" si="1"/>
        <v>329.1502463054187</v>
      </c>
      <c r="I24" s="157">
        <v>86789</v>
      </c>
      <c r="J24" s="134">
        <v>3.7</v>
      </c>
      <c r="K24" s="134">
        <v>3.2120000000000002</v>
      </c>
      <c r="L24" s="134">
        <v>4.2690000000000001</v>
      </c>
    </row>
    <row r="25" spans="2:12" x14ac:dyDescent="0.2">
      <c r="B25" s="6" t="s">
        <v>3</v>
      </c>
      <c r="C25" s="135">
        <v>47</v>
      </c>
      <c r="D25" s="135">
        <v>34</v>
      </c>
      <c r="E25" s="135">
        <v>180</v>
      </c>
      <c r="F25" s="135">
        <v>261</v>
      </c>
      <c r="G25" s="136">
        <f t="shared" si="0"/>
        <v>7.0396475770925111</v>
      </c>
      <c r="H25" s="136">
        <f t="shared" si="1"/>
        <v>54.039647577092509</v>
      </c>
      <c r="I25" s="157">
        <v>42147</v>
      </c>
      <c r="J25" s="134">
        <v>2.9</v>
      </c>
      <c r="K25" s="134">
        <v>2.15</v>
      </c>
      <c r="L25" s="134">
        <v>3.9380000000000002</v>
      </c>
    </row>
    <row r="26" spans="2:12" x14ac:dyDescent="0.2">
      <c r="B26" s="6" t="s">
        <v>17</v>
      </c>
      <c r="C26" s="135">
        <v>89</v>
      </c>
      <c r="D26" s="135">
        <v>16</v>
      </c>
      <c r="E26" s="135">
        <v>84</v>
      </c>
      <c r="F26" s="135">
        <v>189</v>
      </c>
      <c r="G26" s="136">
        <f t="shared" si="0"/>
        <v>8.2312138728323703</v>
      </c>
      <c r="H26" s="136">
        <f t="shared" si="1"/>
        <v>97.23121387283237</v>
      </c>
      <c r="I26" s="157">
        <v>33168</v>
      </c>
      <c r="J26" s="134">
        <v>2.5</v>
      </c>
      <c r="K26" s="134">
        <v>1.9390000000000001</v>
      </c>
      <c r="L26" s="134">
        <v>3.117</v>
      </c>
    </row>
    <row r="27" spans="2:12" x14ac:dyDescent="0.2">
      <c r="B27" s="6" t="s">
        <v>18</v>
      </c>
      <c r="C27" s="135">
        <v>109</v>
      </c>
      <c r="D27" s="135">
        <v>29</v>
      </c>
      <c r="E27" s="135">
        <v>149</v>
      </c>
      <c r="F27" s="135">
        <v>287</v>
      </c>
      <c r="G27" s="136">
        <f t="shared" si="0"/>
        <v>12.251937984496124</v>
      </c>
      <c r="H27" s="136">
        <f t="shared" si="1"/>
        <v>121.25193798449612</v>
      </c>
      <c r="I27" s="157">
        <v>30088</v>
      </c>
      <c r="J27" s="134">
        <v>3.4</v>
      </c>
      <c r="K27" s="134">
        <v>2.6150000000000002</v>
      </c>
      <c r="L27" s="134">
        <v>4.4160000000000004</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637</v>
      </c>
      <c r="D30" s="135">
        <v>18</v>
      </c>
      <c r="E30" s="135">
        <v>86</v>
      </c>
      <c r="F30" s="135">
        <v>741</v>
      </c>
      <c r="G30" s="136">
        <f t="shared" si="0"/>
        <v>15.858921161825727</v>
      </c>
      <c r="H30" s="136">
        <f t="shared" si="1"/>
        <v>652.85892116182572</v>
      </c>
      <c r="I30" s="157">
        <v>43994</v>
      </c>
      <c r="J30" s="134">
        <v>1.9</v>
      </c>
      <c r="K30" s="134">
        <v>1.73</v>
      </c>
      <c r="L30" s="134">
        <v>2.13</v>
      </c>
    </row>
    <row r="31" spans="2:12" x14ac:dyDescent="0.2">
      <c r="B31" s="6" t="s">
        <v>20</v>
      </c>
      <c r="C31" s="135">
        <v>1073</v>
      </c>
      <c r="D31" s="135">
        <v>62</v>
      </c>
      <c r="E31" s="135">
        <v>130</v>
      </c>
      <c r="F31" s="135">
        <v>1265</v>
      </c>
      <c r="G31" s="136">
        <f t="shared" si="0"/>
        <v>55.300083125519535</v>
      </c>
      <c r="H31" s="136">
        <f t="shared" si="1"/>
        <v>1128.3000831255194</v>
      </c>
      <c r="I31" s="157">
        <v>116210</v>
      </c>
      <c r="J31" s="134">
        <v>2.2000000000000002</v>
      </c>
      <c r="K31" s="134">
        <v>2.0339999999999998</v>
      </c>
      <c r="L31" s="134">
        <v>2.4009999999999998</v>
      </c>
    </row>
    <row r="32" spans="2:12" x14ac:dyDescent="0.2">
      <c r="B32" s="6" t="s">
        <v>21</v>
      </c>
      <c r="C32" s="135">
        <v>598</v>
      </c>
      <c r="D32" s="135">
        <v>36</v>
      </c>
      <c r="E32" s="135">
        <v>59</v>
      </c>
      <c r="F32" s="135">
        <v>693</v>
      </c>
      <c r="G32" s="136">
        <f t="shared" si="0"/>
        <v>32.767123287671232</v>
      </c>
      <c r="H32" s="136">
        <f t="shared" si="1"/>
        <v>630.76712328767121</v>
      </c>
      <c r="I32" s="157">
        <v>116210</v>
      </c>
      <c r="J32" s="134">
        <v>3.7</v>
      </c>
      <c r="K32" s="134">
        <v>3.3540000000000001</v>
      </c>
      <c r="L32" s="134">
        <v>4.1449999999999996</v>
      </c>
    </row>
    <row r="33" spans="2:12" x14ac:dyDescent="0.2">
      <c r="B33" s="6" t="s">
        <v>22</v>
      </c>
      <c r="C33" s="135">
        <v>561</v>
      </c>
      <c r="D33" s="135">
        <v>35</v>
      </c>
      <c r="E33" s="135">
        <v>66</v>
      </c>
      <c r="F33" s="135">
        <v>662</v>
      </c>
      <c r="G33" s="136">
        <f t="shared" si="0"/>
        <v>31.315789473684212</v>
      </c>
      <c r="H33" s="136">
        <f t="shared" si="1"/>
        <v>592.31578947368416</v>
      </c>
      <c r="I33" s="157">
        <v>90822</v>
      </c>
      <c r="J33" s="134">
        <v>2.7</v>
      </c>
      <c r="K33" s="134">
        <v>2.4510000000000001</v>
      </c>
      <c r="L33" s="134">
        <v>3.0270000000000001</v>
      </c>
    </row>
    <row r="34" spans="2:12" x14ac:dyDescent="0.2">
      <c r="B34" s="6" t="s">
        <v>23</v>
      </c>
      <c r="C34" s="135">
        <v>331</v>
      </c>
      <c r="D34" s="135">
        <v>22</v>
      </c>
      <c r="E34" s="135">
        <v>34</v>
      </c>
      <c r="F34" s="135">
        <v>387</v>
      </c>
      <c r="G34" s="136">
        <f t="shared" si="0"/>
        <v>19.950684931506849</v>
      </c>
      <c r="H34" s="136">
        <f t="shared" si="1"/>
        <v>350.95068493150683</v>
      </c>
      <c r="I34" s="157">
        <v>90822</v>
      </c>
      <c r="J34" s="134">
        <v>4</v>
      </c>
      <c r="K34" s="134">
        <v>3.5030000000000001</v>
      </c>
      <c r="L34" s="134">
        <v>4.6779999999999999</v>
      </c>
    </row>
    <row r="35" spans="2:12" s="7" customFormat="1" x14ac:dyDescent="0.25">
      <c r="B35" s="159" t="s">
        <v>260</v>
      </c>
      <c r="C35" s="159"/>
      <c r="D35" s="159"/>
      <c r="E35" s="159"/>
      <c r="F35" s="159"/>
      <c r="G35" s="159"/>
      <c r="H35" s="159"/>
      <c r="I35" s="159"/>
    </row>
    <row r="36" spans="2:12" s="7" customFormat="1" ht="15" customHeight="1" x14ac:dyDescent="0.25">
      <c r="B36" s="8"/>
      <c r="C36" s="9"/>
      <c r="D36" s="9"/>
      <c r="E36" s="9"/>
      <c r="F36" s="9"/>
      <c r="G36" s="9"/>
      <c r="H36" s="9"/>
      <c r="I36" s="9"/>
    </row>
  </sheetData>
  <mergeCells count="4">
    <mergeCell ref="B2:I2"/>
    <mergeCell ref="B3:B4"/>
    <mergeCell ref="C3:L3"/>
    <mergeCell ref="B35:I35"/>
  </mergeCells>
  <pageMargins left="0.25" right="0.25" top="0.75" bottom="0.75" header="0.3" footer="0.3"/>
  <pageSetup paperSize="9" scale="85"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L36"/>
  <sheetViews>
    <sheetView topLeftCell="A3" zoomScale="115" zoomScaleNormal="115" workbookViewId="0">
      <selection activeCell="I14" sqref="I14"/>
    </sheetView>
  </sheetViews>
  <sheetFormatPr defaultColWidth="8.85546875" defaultRowHeight="12.75" x14ac:dyDescent="0.2"/>
  <cols>
    <col min="1" max="1" width="4.28515625" style="1" customWidth="1"/>
    <col min="2" max="2" width="31.140625" style="10" customWidth="1"/>
    <col min="3" max="9" width="12.85546875" style="9" customWidth="1"/>
    <col min="10" max="12" width="12.85546875" style="1" customWidth="1"/>
    <col min="13" max="16384" width="8.85546875" style="1"/>
  </cols>
  <sheetData>
    <row r="2" spans="2:12" ht="15" customHeight="1" x14ac:dyDescent="0.2">
      <c r="B2" s="149" t="s">
        <v>176</v>
      </c>
      <c r="C2" s="150"/>
      <c r="D2" s="150"/>
      <c r="E2" s="150"/>
      <c r="F2" s="150"/>
      <c r="G2" s="150"/>
      <c r="H2" s="150"/>
      <c r="I2" s="150"/>
    </row>
    <row r="3" spans="2:12" ht="26.25" customHeight="1" x14ac:dyDescent="0.2">
      <c r="B3" s="147" t="s">
        <v>26</v>
      </c>
      <c r="C3" s="148" t="s">
        <v>171</v>
      </c>
      <c r="D3" s="148"/>
      <c r="E3" s="148"/>
      <c r="F3" s="148"/>
      <c r="G3" s="148"/>
      <c r="H3" s="148"/>
      <c r="I3" s="148"/>
      <c r="J3" s="148"/>
      <c r="K3" s="148"/>
      <c r="L3" s="148"/>
    </row>
    <row r="4" spans="2:12" ht="38.25" x14ac:dyDescent="0.2">
      <c r="B4" s="147"/>
      <c r="C4" s="3" t="s">
        <v>29</v>
      </c>
      <c r="D4" s="3" t="s">
        <v>28</v>
      </c>
      <c r="E4" s="3" t="s">
        <v>27</v>
      </c>
      <c r="F4" s="3" t="s">
        <v>24</v>
      </c>
      <c r="G4" s="3" t="s">
        <v>257</v>
      </c>
      <c r="H4" s="3" t="s">
        <v>258</v>
      </c>
      <c r="I4" s="3" t="s">
        <v>34</v>
      </c>
      <c r="J4" s="3" t="s">
        <v>35</v>
      </c>
      <c r="K4" s="3" t="s">
        <v>220</v>
      </c>
      <c r="L4" s="3" t="s">
        <v>221</v>
      </c>
    </row>
    <row r="5" spans="2:12" x14ac:dyDescent="0.2">
      <c r="B5" s="4" t="s">
        <v>30</v>
      </c>
      <c r="C5" s="5"/>
      <c r="D5" s="5"/>
      <c r="E5" s="5"/>
      <c r="F5" s="5"/>
      <c r="G5" s="5"/>
      <c r="H5" s="5"/>
      <c r="I5" s="5"/>
      <c r="J5" s="5"/>
      <c r="K5" s="5"/>
      <c r="L5" s="5"/>
    </row>
    <row r="6" spans="2:12" x14ac:dyDescent="0.2">
      <c r="B6" s="6" t="s">
        <v>0</v>
      </c>
      <c r="C6" s="135">
        <v>2816</v>
      </c>
      <c r="D6" s="135">
        <v>126</v>
      </c>
      <c r="E6" s="135">
        <v>208</v>
      </c>
      <c r="F6" s="135">
        <v>3150</v>
      </c>
      <c r="G6" s="136">
        <f>(C6/(C6+E6))*D6</f>
        <v>117.33333333333333</v>
      </c>
      <c r="H6" s="136">
        <f>C6+G6</f>
        <v>2933.3333333333335</v>
      </c>
      <c r="I6" s="157">
        <v>145990</v>
      </c>
      <c r="J6" s="134">
        <v>2.5</v>
      </c>
      <c r="K6" s="134">
        <v>2.4</v>
      </c>
      <c r="L6" s="134">
        <v>2.6280000000000001</v>
      </c>
    </row>
    <row r="7" spans="2:12" x14ac:dyDescent="0.2">
      <c r="B7" s="6" t="s">
        <v>4</v>
      </c>
      <c r="C7" s="135">
        <v>643</v>
      </c>
      <c r="D7" s="135">
        <v>16</v>
      </c>
      <c r="E7" s="135">
        <v>40</v>
      </c>
      <c r="F7" s="135">
        <v>699</v>
      </c>
      <c r="G7" s="136">
        <f t="shared" ref="G7:G34" si="0">(C7/(C7+E7))*D7</f>
        <v>15.062957540263543</v>
      </c>
      <c r="H7" s="136">
        <f t="shared" ref="H7:H34" si="1">C7+G7</f>
        <v>658.0629575402636</v>
      </c>
      <c r="I7" s="157">
        <v>115525</v>
      </c>
      <c r="J7" s="134">
        <v>3.6</v>
      </c>
      <c r="K7" s="134">
        <v>3.2930000000000001</v>
      </c>
      <c r="L7" s="134">
        <v>4.0410000000000004</v>
      </c>
    </row>
    <row r="8" spans="2:12" x14ac:dyDescent="0.2">
      <c r="B8" s="6" t="s">
        <v>7</v>
      </c>
      <c r="C8" s="135">
        <v>542</v>
      </c>
      <c r="D8" s="135">
        <v>30</v>
      </c>
      <c r="E8" s="135">
        <v>56</v>
      </c>
      <c r="F8" s="135">
        <v>628</v>
      </c>
      <c r="G8" s="136">
        <f t="shared" si="0"/>
        <v>27.190635451505017</v>
      </c>
      <c r="H8" s="136">
        <f t="shared" si="1"/>
        <v>569.19063545150505</v>
      </c>
      <c r="I8" s="157">
        <v>124565</v>
      </c>
      <c r="J8" s="134">
        <v>3.3</v>
      </c>
      <c r="K8" s="134">
        <v>2.956</v>
      </c>
      <c r="L8" s="134">
        <v>3.6160000000000001</v>
      </c>
    </row>
    <row r="9" spans="2:12" x14ac:dyDescent="0.2">
      <c r="B9" s="6"/>
      <c r="C9" s="135"/>
      <c r="D9" s="135"/>
      <c r="E9" s="135"/>
      <c r="F9" s="135"/>
      <c r="G9" s="136"/>
      <c r="H9" s="136"/>
      <c r="I9" s="157"/>
      <c r="J9" s="134"/>
      <c r="K9" s="134"/>
      <c r="L9" s="134"/>
    </row>
    <row r="10" spans="2:12" x14ac:dyDescent="0.2">
      <c r="B10" s="4" t="s">
        <v>31</v>
      </c>
      <c r="C10" s="135"/>
      <c r="D10" s="135"/>
      <c r="E10" s="135"/>
      <c r="F10" s="135"/>
      <c r="G10" s="136"/>
      <c r="H10" s="136"/>
      <c r="I10" s="157"/>
      <c r="J10" s="134"/>
      <c r="K10" s="134"/>
      <c r="L10" s="134"/>
    </row>
    <row r="11" spans="2:12" x14ac:dyDescent="0.2">
      <c r="B11" s="6" t="s">
        <v>1</v>
      </c>
      <c r="C11" s="135">
        <v>648</v>
      </c>
      <c r="D11" s="135">
        <v>70</v>
      </c>
      <c r="E11" s="135">
        <v>63</v>
      </c>
      <c r="F11" s="135">
        <v>781</v>
      </c>
      <c r="G11" s="136">
        <f t="shared" si="0"/>
        <v>63.797468354430379</v>
      </c>
      <c r="H11" s="136">
        <f t="shared" si="1"/>
        <v>711.79746835443041</v>
      </c>
      <c r="I11" s="157">
        <v>145990</v>
      </c>
      <c r="J11" s="134">
        <v>4.0999999999999996</v>
      </c>
      <c r="K11" s="134">
        <v>3.762</v>
      </c>
      <c r="L11" s="134">
        <v>4.5039999999999996</v>
      </c>
    </row>
    <row r="12" spans="2:12" x14ac:dyDescent="0.2">
      <c r="B12" s="6" t="s">
        <v>8</v>
      </c>
      <c r="C12" s="135">
        <v>1141</v>
      </c>
      <c r="D12" s="135">
        <v>80</v>
      </c>
      <c r="E12" s="135">
        <v>74</v>
      </c>
      <c r="F12" s="135">
        <v>1295</v>
      </c>
      <c r="G12" s="136">
        <f t="shared" si="0"/>
        <v>75.127572016460903</v>
      </c>
      <c r="H12" s="136">
        <f t="shared" si="1"/>
        <v>1216.1275720164608</v>
      </c>
      <c r="I12" s="157">
        <v>145990</v>
      </c>
      <c r="J12" s="134">
        <v>3</v>
      </c>
      <c r="K12" s="134">
        <v>2.758</v>
      </c>
      <c r="L12" s="134">
        <v>3.1589999999999998</v>
      </c>
    </row>
    <row r="13" spans="2:12" x14ac:dyDescent="0.2">
      <c r="B13" s="156" t="s">
        <v>6</v>
      </c>
      <c r="C13" s="135">
        <v>1265</v>
      </c>
      <c r="D13" s="135">
        <v>262</v>
      </c>
      <c r="E13" s="135">
        <v>280</v>
      </c>
      <c r="F13" s="135">
        <v>1807</v>
      </c>
      <c r="G13" s="136">
        <f t="shared" si="0"/>
        <v>214.51779935275081</v>
      </c>
      <c r="H13" s="136">
        <f t="shared" si="1"/>
        <v>1479.5177993527509</v>
      </c>
      <c r="I13" s="157">
        <v>141131</v>
      </c>
      <c r="J13" s="155">
        <v>5.2</v>
      </c>
      <c r="K13" s="155">
        <v>4.7830000000000004</v>
      </c>
      <c r="L13" s="155">
        <v>5.5449999999999999</v>
      </c>
    </row>
    <row r="14" spans="2:12" x14ac:dyDescent="0.2">
      <c r="B14" s="156" t="s">
        <v>9</v>
      </c>
      <c r="C14" s="135">
        <v>640</v>
      </c>
      <c r="D14" s="135">
        <v>128</v>
      </c>
      <c r="E14" s="135">
        <v>77</v>
      </c>
      <c r="F14" s="135">
        <v>845</v>
      </c>
      <c r="G14" s="136">
        <f t="shared" si="0"/>
        <v>114.25383542538354</v>
      </c>
      <c r="H14" s="136">
        <f t="shared" si="1"/>
        <v>754.2538354253835</v>
      </c>
      <c r="I14" s="157">
        <v>145990</v>
      </c>
      <c r="J14" s="155">
        <v>6.8</v>
      </c>
      <c r="K14" s="155">
        <v>6.202</v>
      </c>
      <c r="L14" s="155">
        <v>7.4619999999999997</v>
      </c>
    </row>
    <row r="15" spans="2:12" x14ac:dyDescent="0.2">
      <c r="B15" s="6" t="s">
        <v>10</v>
      </c>
      <c r="C15" s="135">
        <v>901</v>
      </c>
      <c r="D15" s="135">
        <v>64</v>
      </c>
      <c r="E15" s="135">
        <v>119</v>
      </c>
      <c r="F15" s="135">
        <v>1084</v>
      </c>
      <c r="G15" s="136">
        <f t="shared" si="0"/>
        <v>56.533333333333331</v>
      </c>
      <c r="H15" s="136">
        <f t="shared" si="1"/>
        <v>957.5333333333333</v>
      </c>
      <c r="I15" s="157">
        <v>81939</v>
      </c>
      <c r="J15" s="134">
        <v>3</v>
      </c>
      <c r="K15" s="134">
        <v>2.7490000000000001</v>
      </c>
      <c r="L15" s="134">
        <v>3.3039999999999998</v>
      </c>
    </row>
    <row r="16" spans="2:12" x14ac:dyDescent="0.2">
      <c r="B16" s="6" t="s">
        <v>11</v>
      </c>
      <c r="C16" s="135">
        <v>175</v>
      </c>
      <c r="D16" s="135">
        <v>9</v>
      </c>
      <c r="E16" s="135">
        <v>22</v>
      </c>
      <c r="F16" s="135">
        <v>206</v>
      </c>
      <c r="G16" s="136">
        <f t="shared" si="0"/>
        <v>7.9949238578680202</v>
      </c>
      <c r="H16" s="136">
        <f t="shared" si="1"/>
        <v>182.99492385786803</v>
      </c>
      <c r="I16" s="157">
        <v>25120</v>
      </c>
      <c r="J16" s="134">
        <v>4.0999999999999996</v>
      </c>
      <c r="K16" s="134">
        <v>3.1890000000000001</v>
      </c>
      <c r="L16" s="134">
        <v>5.3280000000000003</v>
      </c>
    </row>
    <row r="17" spans="2:12" x14ac:dyDescent="0.2">
      <c r="B17" s="6" t="s">
        <v>12</v>
      </c>
      <c r="C17" s="135">
        <v>624</v>
      </c>
      <c r="D17" s="135">
        <v>32</v>
      </c>
      <c r="E17" s="135">
        <v>57</v>
      </c>
      <c r="F17" s="135">
        <v>713</v>
      </c>
      <c r="G17" s="136">
        <f t="shared" si="0"/>
        <v>29.321585903083701</v>
      </c>
      <c r="H17" s="136">
        <f t="shared" si="1"/>
        <v>653.3215859030837</v>
      </c>
      <c r="I17" s="157">
        <v>49037</v>
      </c>
      <c r="J17" s="134">
        <v>3.4</v>
      </c>
      <c r="K17" s="134">
        <v>3.0169999999999999</v>
      </c>
      <c r="L17" s="134">
        <v>3.7890000000000001</v>
      </c>
    </row>
    <row r="18" spans="2:12" x14ac:dyDescent="0.2">
      <c r="B18" s="6" t="s">
        <v>37</v>
      </c>
      <c r="C18" s="135">
        <v>234</v>
      </c>
      <c r="D18" s="135">
        <v>76</v>
      </c>
      <c r="E18" s="135">
        <v>125</v>
      </c>
      <c r="F18" s="135">
        <v>435</v>
      </c>
      <c r="G18" s="136">
        <f t="shared" si="0"/>
        <v>49.537604456824518</v>
      </c>
      <c r="H18" s="136">
        <f t="shared" si="1"/>
        <v>283.53760445682451</v>
      </c>
      <c r="I18" s="157">
        <v>47661</v>
      </c>
      <c r="J18" s="134">
        <v>4.5999999999999996</v>
      </c>
      <c r="K18" s="134">
        <v>3.86</v>
      </c>
      <c r="L18" s="134">
        <v>5.5579999999999998</v>
      </c>
    </row>
    <row r="19" spans="2:12" x14ac:dyDescent="0.2">
      <c r="B19" s="6"/>
      <c r="C19" s="135"/>
      <c r="D19" s="135"/>
      <c r="E19" s="135"/>
      <c r="F19" s="135"/>
      <c r="G19" s="136"/>
      <c r="H19" s="136"/>
      <c r="I19" s="157"/>
      <c r="J19" s="134"/>
      <c r="K19" s="134"/>
      <c r="L19" s="134"/>
    </row>
    <row r="20" spans="2:12" x14ac:dyDescent="0.2">
      <c r="B20" s="4" t="s">
        <v>32</v>
      </c>
      <c r="C20" s="135"/>
      <c r="D20" s="135"/>
      <c r="E20" s="135"/>
      <c r="F20" s="135"/>
      <c r="G20" s="136"/>
      <c r="H20" s="136"/>
      <c r="I20" s="157"/>
      <c r="J20" s="134"/>
      <c r="K20" s="134"/>
      <c r="L20" s="134"/>
    </row>
    <row r="21" spans="2:12" ht="15" x14ac:dyDescent="0.2">
      <c r="B21" s="151" t="s">
        <v>264</v>
      </c>
      <c r="C21" s="135">
        <v>30</v>
      </c>
      <c r="D21" s="135">
        <v>0</v>
      </c>
      <c r="E21" s="135">
        <v>2</v>
      </c>
      <c r="F21" s="135">
        <v>32</v>
      </c>
      <c r="G21" s="136">
        <f t="shared" si="0"/>
        <v>0</v>
      </c>
      <c r="H21" s="136">
        <f t="shared" si="1"/>
        <v>30</v>
      </c>
      <c r="I21" s="157">
        <v>31561</v>
      </c>
      <c r="J21" s="137">
        <v>1.675</v>
      </c>
      <c r="K21" s="137">
        <v>0.94499999999999995</v>
      </c>
      <c r="L21" s="137">
        <v>2.9689999999999999</v>
      </c>
    </row>
    <row r="22" spans="2:12" x14ac:dyDescent="0.2">
      <c r="B22" s="6" t="s">
        <v>14</v>
      </c>
      <c r="C22" s="135">
        <v>163</v>
      </c>
      <c r="D22" s="135">
        <v>3</v>
      </c>
      <c r="E22" s="135">
        <v>7</v>
      </c>
      <c r="F22" s="135">
        <v>173</v>
      </c>
      <c r="G22" s="136">
        <f t="shared" si="0"/>
        <v>2.8764705882352941</v>
      </c>
      <c r="H22" s="136">
        <f t="shared" si="1"/>
        <v>165.87647058823529</v>
      </c>
      <c r="I22" s="157">
        <v>31561</v>
      </c>
      <c r="J22" s="134">
        <v>2.7</v>
      </c>
      <c r="K22" s="134">
        <v>2.1139999999999999</v>
      </c>
      <c r="L22" s="134">
        <v>3.4089999999999998</v>
      </c>
    </row>
    <row r="23" spans="2:12" x14ac:dyDescent="0.2">
      <c r="B23" s="6" t="s">
        <v>15</v>
      </c>
      <c r="C23" s="135">
        <v>457</v>
      </c>
      <c r="D23" s="135">
        <v>7</v>
      </c>
      <c r="E23" s="135">
        <v>25</v>
      </c>
      <c r="F23" s="135">
        <v>489</v>
      </c>
      <c r="G23" s="136">
        <f t="shared" si="0"/>
        <v>6.6369294605809124</v>
      </c>
      <c r="H23" s="136">
        <f t="shared" si="1"/>
        <v>463.63692946058092</v>
      </c>
      <c r="I23" s="157">
        <v>31561</v>
      </c>
      <c r="J23" s="134">
        <v>2.4</v>
      </c>
      <c r="K23" s="134">
        <v>2.09</v>
      </c>
      <c r="L23" s="134">
        <v>2.8340000000000001</v>
      </c>
    </row>
    <row r="24" spans="2:12" x14ac:dyDescent="0.2">
      <c r="B24" s="6" t="s">
        <v>16</v>
      </c>
      <c r="C24" s="135">
        <v>454</v>
      </c>
      <c r="D24" s="135">
        <v>27</v>
      </c>
      <c r="E24" s="135">
        <v>49</v>
      </c>
      <c r="F24" s="135">
        <v>530</v>
      </c>
      <c r="G24" s="136">
        <f t="shared" si="0"/>
        <v>24.369781312127238</v>
      </c>
      <c r="H24" s="136">
        <f t="shared" si="1"/>
        <v>478.36978131212726</v>
      </c>
      <c r="I24" s="157">
        <v>86789</v>
      </c>
      <c r="J24" s="134">
        <v>2.7</v>
      </c>
      <c r="K24" s="134">
        <v>2.444</v>
      </c>
      <c r="L24" s="134">
        <v>3.0550000000000002</v>
      </c>
    </row>
    <row r="25" spans="2:12" x14ac:dyDescent="0.2">
      <c r="B25" s="6" t="s">
        <v>3</v>
      </c>
      <c r="C25" s="135">
        <v>173</v>
      </c>
      <c r="D25" s="135">
        <v>51</v>
      </c>
      <c r="E25" s="135">
        <v>95</v>
      </c>
      <c r="F25" s="135">
        <v>319</v>
      </c>
      <c r="G25" s="136">
        <f t="shared" si="0"/>
        <v>32.921641791044777</v>
      </c>
      <c r="H25" s="136">
        <f t="shared" si="1"/>
        <v>205.92164179104478</v>
      </c>
      <c r="I25" s="157">
        <v>42147</v>
      </c>
      <c r="J25" s="134">
        <v>3.7</v>
      </c>
      <c r="K25" s="134">
        <v>3.1160000000000001</v>
      </c>
      <c r="L25" s="134">
        <v>4.5</v>
      </c>
    </row>
    <row r="26" spans="2:12" x14ac:dyDescent="0.2">
      <c r="B26" s="6" t="s">
        <v>17</v>
      </c>
      <c r="C26" s="135">
        <v>196</v>
      </c>
      <c r="D26" s="135">
        <v>14</v>
      </c>
      <c r="E26" s="135">
        <v>41</v>
      </c>
      <c r="F26" s="135">
        <v>251</v>
      </c>
      <c r="G26" s="136">
        <f t="shared" si="0"/>
        <v>11.578059071729959</v>
      </c>
      <c r="H26" s="136">
        <f t="shared" si="1"/>
        <v>207.57805907172997</v>
      </c>
      <c r="I26" s="157">
        <v>33168</v>
      </c>
      <c r="J26" s="134">
        <v>2.6</v>
      </c>
      <c r="K26" s="134">
        <v>2.1749999999999998</v>
      </c>
      <c r="L26" s="134">
        <v>3.1440000000000001</v>
      </c>
    </row>
    <row r="27" spans="2:12" x14ac:dyDescent="0.2">
      <c r="B27" s="6" t="s">
        <v>18</v>
      </c>
      <c r="C27" s="135">
        <v>235</v>
      </c>
      <c r="D27" s="135">
        <v>34</v>
      </c>
      <c r="E27" s="135">
        <v>71</v>
      </c>
      <c r="F27" s="135">
        <v>340</v>
      </c>
      <c r="G27" s="136">
        <f t="shared" si="0"/>
        <v>26.111111111111114</v>
      </c>
      <c r="H27" s="136">
        <f t="shared" si="1"/>
        <v>261.11111111111109</v>
      </c>
      <c r="I27" s="157">
        <v>30088</v>
      </c>
      <c r="J27" s="134">
        <v>2.8</v>
      </c>
      <c r="K27" s="134">
        <v>2.3010000000000002</v>
      </c>
      <c r="L27" s="134">
        <v>3.448</v>
      </c>
    </row>
    <row r="28" spans="2:12" x14ac:dyDescent="0.2">
      <c r="B28" s="6"/>
      <c r="C28" s="135"/>
      <c r="D28" s="135"/>
      <c r="E28" s="135"/>
      <c r="F28" s="135"/>
      <c r="G28" s="136"/>
      <c r="H28" s="136"/>
      <c r="I28" s="157"/>
      <c r="J28" s="134"/>
      <c r="K28" s="134"/>
      <c r="L28" s="134"/>
    </row>
    <row r="29" spans="2:12" x14ac:dyDescent="0.2">
      <c r="B29" s="4" t="s">
        <v>33</v>
      </c>
      <c r="C29" s="135"/>
      <c r="D29" s="135"/>
      <c r="E29" s="135"/>
      <c r="F29" s="135"/>
      <c r="G29" s="136"/>
      <c r="H29" s="136"/>
      <c r="I29" s="157"/>
      <c r="J29" s="134"/>
      <c r="K29" s="134"/>
      <c r="L29" s="134"/>
    </row>
    <row r="30" spans="2:12" x14ac:dyDescent="0.2">
      <c r="B30" s="6" t="s">
        <v>19</v>
      </c>
      <c r="C30" s="135">
        <v>931</v>
      </c>
      <c r="D30" s="135">
        <v>12</v>
      </c>
      <c r="E30" s="135">
        <v>72</v>
      </c>
      <c r="F30" s="135">
        <v>1015</v>
      </c>
      <c r="G30" s="136">
        <f t="shared" si="0"/>
        <v>11.138584247258226</v>
      </c>
      <c r="H30" s="136">
        <f t="shared" si="1"/>
        <v>942.13858424725822</v>
      </c>
      <c r="I30" s="157">
        <v>43994</v>
      </c>
      <c r="J30" s="134">
        <v>1.8</v>
      </c>
      <c r="K30" s="134">
        <v>1.621</v>
      </c>
      <c r="L30" s="134">
        <v>1.972</v>
      </c>
    </row>
    <row r="31" spans="2:12" x14ac:dyDescent="0.2">
      <c r="B31" s="6" t="s">
        <v>20</v>
      </c>
      <c r="C31" s="135">
        <v>1092</v>
      </c>
      <c r="D31" s="135">
        <v>16</v>
      </c>
      <c r="E31" s="135">
        <v>74</v>
      </c>
      <c r="F31" s="135">
        <v>1182</v>
      </c>
      <c r="G31" s="136">
        <f t="shared" si="0"/>
        <v>14.984562607204117</v>
      </c>
      <c r="H31" s="136">
        <f t="shared" si="1"/>
        <v>1106.9845626072042</v>
      </c>
      <c r="I31" s="157">
        <v>116210</v>
      </c>
      <c r="J31" s="134">
        <v>2.1</v>
      </c>
      <c r="K31" s="134">
        <v>1.9590000000000001</v>
      </c>
      <c r="L31" s="134">
        <v>2.3069999999999999</v>
      </c>
    </row>
    <row r="32" spans="2:12" x14ac:dyDescent="0.2">
      <c r="B32" s="6" t="s">
        <v>21</v>
      </c>
      <c r="C32" s="135">
        <v>543</v>
      </c>
      <c r="D32" s="135">
        <v>8</v>
      </c>
      <c r="E32" s="135">
        <v>33</v>
      </c>
      <c r="F32" s="135">
        <v>584</v>
      </c>
      <c r="G32" s="136">
        <f t="shared" si="0"/>
        <v>7.541666666666667</v>
      </c>
      <c r="H32" s="136">
        <f t="shared" si="1"/>
        <v>550.54166666666663</v>
      </c>
      <c r="I32" s="157">
        <v>116210</v>
      </c>
      <c r="J32" s="134">
        <v>2.8</v>
      </c>
      <c r="K32" s="134">
        <v>2.5430000000000001</v>
      </c>
      <c r="L32" s="134">
        <v>3.16</v>
      </c>
    </row>
    <row r="33" spans="2:12" x14ac:dyDescent="0.2">
      <c r="B33" s="6" t="s">
        <v>22</v>
      </c>
      <c r="C33" s="135">
        <v>512</v>
      </c>
      <c r="D33" s="135">
        <v>9</v>
      </c>
      <c r="E33" s="135">
        <v>29</v>
      </c>
      <c r="F33" s="135">
        <v>550</v>
      </c>
      <c r="G33" s="136">
        <f t="shared" si="0"/>
        <v>8.5175600739371529</v>
      </c>
      <c r="H33" s="136">
        <f t="shared" si="1"/>
        <v>520.51756007393715</v>
      </c>
      <c r="I33" s="157">
        <v>90822</v>
      </c>
      <c r="J33" s="134">
        <v>2.2000000000000002</v>
      </c>
      <c r="K33" s="134">
        <v>1.9910000000000001</v>
      </c>
      <c r="L33" s="134">
        <v>2.5230000000000001</v>
      </c>
    </row>
    <row r="34" spans="2:12" x14ac:dyDescent="0.2">
      <c r="B34" s="6" t="s">
        <v>23</v>
      </c>
      <c r="C34" s="135">
        <v>280</v>
      </c>
      <c r="D34" s="135">
        <v>6</v>
      </c>
      <c r="E34" s="135">
        <v>16</v>
      </c>
      <c r="F34" s="135">
        <v>302</v>
      </c>
      <c r="G34" s="136">
        <f t="shared" si="0"/>
        <v>5.6756756756756754</v>
      </c>
      <c r="H34" s="136">
        <f t="shared" si="1"/>
        <v>285.67567567567568</v>
      </c>
      <c r="I34" s="157">
        <v>90822</v>
      </c>
      <c r="J34" s="134">
        <v>3.3</v>
      </c>
      <c r="K34" s="134">
        <v>2.806</v>
      </c>
      <c r="L34" s="134">
        <v>3.802</v>
      </c>
    </row>
    <row r="35" spans="2:12" s="7" customFormat="1" x14ac:dyDescent="0.25">
      <c r="B35" s="159" t="s">
        <v>260</v>
      </c>
      <c r="C35" s="159"/>
      <c r="D35" s="159"/>
      <c r="E35" s="159"/>
      <c r="F35" s="159"/>
      <c r="G35" s="159"/>
      <c r="H35" s="159"/>
      <c r="I35" s="159"/>
    </row>
    <row r="36" spans="2:12" s="7" customFormat="1" ht="15" customHeight="1" x14ac:dyDescent="0.25">
      <c r="B36" s="160" t="s">
        <v>261</v>
      </c>
      <c r="C36" s="9"/>
      <c r="D36" s="9"/>
      <c r="E36" s="9"/>
      <c r="F36" s="9"/>
      <c r="G36" s="9"/>
      <c r="H36" s="9"/>
      <c r="I36" s="9"/>
    </row>
  </sheetData>
  <mergeCells count="4">
    <mergeCell ref="B2:I2"/>
    <mergeCell ref="B3:B4"/>
    <mergeCell ref="C3:L3"/>
    <mergeCell ref="B35:I35"/>
  </mergeCells>
  <pageMargins left="0.25" right="0.25" top="0.75" bottom="0.75" header="0.3" footer="0.3"/>
  <pageSetup paperSize="9" scale="85"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Dx</vt:lpstr>
      <vt:lpstr>Table 1 </vt:lpstr>
      <vt:lpstr>Table 2a MDE</vt:lpstr>
      <vt:lpstr>Table 2b Bipolar</vt:lpstr>
      <vt:lpstr>Table 2c Dysthymia</vt:lpstr>
      <vt:lpstr>Table 2d PDS</vt:lpstr>
      <vt:lpstr>Table 2e GAD</vt:lpstr>
      <vt:lpstr>Table 2f SO</vt:lpstr>
      <vt:lpstr>Table 2g SP</vt:lpstr>
      <vt:lpstr>Table 2h AGO</vt:lpstr>
      <vt:lpstr>Table 2i PTSD</vt:lpstr>
      <vt:lpstr>Table 2j OCD</vt:lpstr>
      <vt:lpstr>Table 2k ASA</vt:lpstr>
      <vt:lpstr>Table 2l SAD</vt:lpstr>
      <vt:lpstr>Table 2m ANO</vt:lpstr>
      <vt:lpstr>Table 2n BUL</vt:lpstr>
      <vt:lpstr>Table 2o BINGE</vt:lpstr>
      <vt:lpstr>Table 2p IED</vt:lpstr>
      <vt:lpstr>Table 2q ADHD</vt:lpstr>
      <vt:lpstr>Table 2r CD</vt:lpstr>
      <vt:lpstr>Table 2s ODD</vt:lpstr>
      <vt:lpstr>Table 2t TBD</vt:lpstr>
      <vt:lpstr>Table 2u ALA</vt:lpstr>
      <vt:lpstr>Table 2v ALD</vt:lpstr>
      <vt:lpstr>Table 2w DRA</vt:lpstr>
      <vt:lpstr>Table 2x DRD</vt:lpstr>
      <vt:lpstr>'Table 1 '!OLE_LINK12</vt:lpstr>
      <vt:lpstr>'Table 1 '!Print_Area</vt:lpstr>
      <vt:lpstr>'Table 2a MDE'!Print_Area</vt:lpstr>
      <vt:lpstr>'Table 2b Bipolar'!Print_Area</vt:lpstr>
      <vt:lpstr>'Table 2c Dysthymia'!Print_Area</vt:lpstr>
      <vt:lpstr>'Table 2d PDS'!Print_Area</vt:lpstr>
      <vt:lpstr>'Table 2e GAD'!Print_Area</vt:lpstr>
      <vt:lpstr>'Table 2f SO'!Print_Area</vt:lpstr>
      <vt:lpstr>'Table 2g SP'!Print_Area</vt:lpstr>
      <vt:lpstr>'Table 2h AGO'!Print_Area</vt:lpstr>
      <vt:lpstr>'Table 2i PTSD'!Print_Area</vt:lpstr>
      <vt:lpstr>'Table 2j OCD'!Print_Area</vt:lpstr>
      <vt:lpstr>'Table 2k ASA'!Print_Area</vt:lpstr>
      <vt:lpstr>'Table 2l SAD'!Print_Area</vt:lpstr>
      <vt:lpstr>'Table 2m ANO'!Print_Area</vt:lpstr>
      <vt:lpstr>'Table 2n BUL'!Print_Area</vt:lpstr>
      <vt:lpstr>'Table 2o BINGE'!Print_Area</vt:lpstr>
      <vt:lpstr>'Table 2p IED'!Print_Area</vt:lpstr>
      <vt:lpstr>'Table 2q ADHD'!Print_Area</vt:lpstr>
      <vt:lpstr>'Table 2r CD'!Print_Area</vt:lpstr>
      <vt:lpstr>'Table 2s ODD'!Print_Area</vt:lpstr>
      <vt:lpstr>'Table 2t TBD'!Print_Area</vt:lpstr>
      <vt:lpstr>'Table 2u ALA'!Print_Area</vt:lpstr>
      <vt:lpstr>'Table 2v ALD'!Print_Area</vt:lpstr>
      <vt:lpstr>'Table 2w DRA'!Print_Area</vt:lpstr>
      <vt:lpstr>'Table 2x DRD'!Print_Area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Lim</dc:creator>
  <cp:lastModifiedBy>Carmen Lim</cp:lastModifiedBy>
  <cp:lastPrinted>2018-10-09T01:38:16Z</cp:lastPrinted>
  <dcterms:created xsi:type="dcterms:W3CDTF">2018-09-04T02:41:04Z</dcterms:created>
  <dcterms:modified xsi:type="dcterms:W3CDTF">2018-10-09T02:01:52Z</dcterms:modified>
</cp:coreProperties>
</file>