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基本信息" sheetId="1" r:id="rId1"/>
    <s:sheet name="包1" sheetId="2" r:id="rId2"/>
    <s:sheet name="Sheet3" sheetId="3" r:id="rId3"/>
  </s:sheets>
  <s:definedNames>
    <s:definedName localSheetId="0" name="_GoBack">'基本信息'!$B$6</s:definedName>
  </s:definedNames>
  <s:calcPr calcId="124519" fullCalcOnLoad="1"/>
</s:workbook>
</file>

<file path=xl/sharedStrings.xml><?xml version="1.0" encoding="utf-8"?>
<sst xmlns="http://schemas.openxmlformats.org/spreadsheetml/2006/main" uniqueCount="102">
  <si>
    <t>投标信息组</t>
  </si>
  <si>
    <t>工作号</t>
  </si>
  <si>
    <t>NCL-T16-004</t>
  </si>
  <si>
    <t>开标时间</t>
  </si>
  <si>
    <t>销售员</t>
  </si>
  <si>
    <t>傅强</t>
  </si>
  <si>
    <t>项目单位</t>
  </si>
  <si>
    <t>中国水利电力物资集团有限公司</t>
  </si>
  <si>
    <t>项目名称</t>
  </si>
  <si>
    <t>CSC专员</t>
  </si>
  <si>
    <t>夏新梅</t>
  </si>
  <si>
    <t>评标规则简述</t>
  </si>
  <si>
    <t xml:space="preserve"> 评标基准价的计算（M为有效投标人的数量）
 1）3≤M≤5
计算评标价最低的3个有效投标人的评标价的算术平均值，该值为评标基准价；
 2）5&lt;M≤10
计算评标价最低的4个有效投标人的评标价的算术平均值，该值为评标基准价； 
 3）10&lt;M≤15 
计算评标价最低的5个有效投标人的评标价的算术平均值，该值为评标基准价。
 4）M＞15
计算评标价最低的6个有效投标人的评标价的算术平均值，该值为评标基准价。
</t>
  </si>
  <si>
    <t>序号</t>
  </si>
  <si>
    <t>厂家</t>
  </si>
  <si>
    <t>价格（万元）</t>
  </si>
  <si>
    <t>中标情况</t>
  </si>
  <si>
    <t>比均价△±%</t>
  </si>
  <si>
    <t>比NCL△±%</t>
  </si>
  <si>
    <t>标包信息组</t>
  </si>
  <si>
    <t>产品型号</t>
  </si>
  <si>
    <t>数量</t>
  </si>
  <si>
    <t>单位</t>
  </si>
  <si>
    <t>nkt评审表单价</t>
  </si>
  <si>
    <t>推算中标厂家单价</t>
  </si>
  <si>
    <t>包号</t>
  </si>
  <si>
    <t>测试数据</t>
  </si>
  <si>
    <t>江苏亨通电力电缆有限公司</t>
  </si>
  <si>
    <t>包2</t>
  </si>
  <si>
    <t>ZRC-YJV22 6/6 kV 3*95</t>
  </si>
  <si>
    <t>米</t>
  </si>
  <si>
    <t>nkt_gm3</t>
  </si>
  <si>
    <t>特变电工股份有限公司</t>
  </si>
  <si>
    <t>中标</t>
  </si>
  <si>
    <t>地区</t>
  </si>
  <si>
    <t>ZRC-YJV22 6/6 kV 3*120</t>
  </si>
  <si>
    <t>投标厂家数</t>
  </si>
  <si>
    <t>NKT</t>
  </si>
  <si>
    <t>ZRC-YJV22 6/6 kV 3*150</t>
  </si>
  <si>
    <t>中标厂家</t>
  </si>
  <si>
    <t>宝胜科技创新股份有限公司</t>
  </si>
  <si>
    <t>ZRC-YJV22 6/6 kV 3*185</t>
  </si>
  <si>
    <t>最高价</t>
  </si>
  <si>
    <t>辽宁通用电缆有限公司</t>
  </si>
  <si>
    <t>自动计算组</t>
  </si>
  <si>
    <t>ZRC-YJV 6/6 kV 1*70</t>
  </si>
  <si>
    <t>最低价</t>
  </si>
  <si>
    <t>远东电缆有限公司</t>
  </si>
  <si>
    <t>nkt GM3%（评审表）</t>
  </si>
  <si>
    <t>ZR-YJV22 6/6 kV 3*185</t>
  </si>
  <si>
    <t>平均价</t>
  </si>
  <si>
    <t>四川明星电缆股份有限公司</t>
  </si>
  <si>
    <t>nkt价格</t>
  </si>
  <si>
    <t>ZR-YJV22 6/10kV  3*185</t>
  </si>
  <si>
    <t>去掉极值后的平均价</t>
  </si>
  <si>
    <t>浙江万马股份有限公司</t>
  </si>
  <si>
    <t>ZR-YJV22 6/10kV  3*120</t>
  </si>
  <si>
    <t>中位数</t>
  </si>
  <si>
    <t>中天科技海缆有限公司</t>
  </si>
  <si>
    <t>ZR-YJV22 6/10kV  3*150</t>
  </si>
  <si>
    <t>中标价</t>
  </si>
  <si>
    <t>安徽凌宇电缆科技有限公司</t>
  </si>
  <si>
    <t>均价</t>
  </si>
  <si>
    <t>ZRC-YJY23 26/35kV 3*70</t>
  </si>
  <si>
    <t>安凯特价格</t>
  </si>
  <si>
    <t>江苏中超控股股份有限公司</t>
  </si>
  <si>
    <t>投标厂家总数</t>
  </si>
  <si>
    <t>ZRC-YJY23 26/35kV 3*185</t>
  </si>
  <si>
    <t>沈阳力源电缆有限责任公司</t>
  </si>
  <si>
    <t>ZRC-YJY23 26/35kV 3*120</t>
  </si>
  <si>
    <t>中标价格</t>
  </si>
  <si>
    <t>ZRC-YJY62-35kV-1*300</t>
  </si>
  <si>
    <t>中标厂家GM3%推算</t>
  </si>
  <si>
    <t>ZR-YJV22 26/35kV 3*70</t>
  </si>
  <si>
    <t>ZR-YJV22 26/35kV 3*185</t>
  </si>
  <si>
    <t>ZR-YJV62 26/35kV 1*240</t>
  </si>
  <si>
    <t>ZR-YJV22 26/35kV 3*300</t>
  </si>
  <si>
    <t>ZRC-YJV-26/35KV-1*50</t>
  </si>
  <si>
    <t>ZR-YJV22-26/35KV-3*50</t>
  </si>
  <si>
    <t>平均值</t>
  </si>
  <si>
    <t>ZR-YJV22-0.6/1KV-3*70+1*35</t>
  </si>
  <si>
    <t>ZR-YJV22-0.6/1KV-3*35</t>
  </si>
  <si>
    <t>特变</t>
  </si>
  <si>
    <t>ZR-YJV22-0.6/1KV-3*10</t>
  </si>
  <si>
    <t>ZR-YJV22-0.6/1KV-2*4</t>
  </si>
  <si>
    <t>同ZR-YJV22-6/10kV  3x185配套</t>
  </si>
  <si>
    <t>套</t>
  </si>
  <si>
    <t>同ZR-YJV22-6/10kV  3x120配套</t>
  </si>
  <si>
    <t>同ZR-YJV22-6/10kV  3x150配套</t>
  </si>
  <si>
    <t>CSTO  3×70mm2</t>
  </si>
  <si>
    <t>CSTO 3×185mm2</t>
  </si>
  <si>
    <t>CSTO 3×120mm2</t>
  </si>
  <si>
    <t>CSTO 1×300mm2</t>
  </si>
  <si>
    <t>3×50，冷缩型、户内</t>
  </si>
  <si>
    <t>3×70，冷缩型、户外</t>
  </si>
  <si>
    <t>3×300，冷缩型、户外</t>
  </si>
  <si>
    <t>3×185，冷缩型、户外</t>
  </si>
  <si>
    <t>1×240，冷缩型、户外</t>
  </si>
  <si>
    <t>JM-20 20KV</t>
  </si>
  <si>
    <t>投标人名称</t>
  </si>
  <si>
    <t>总额</t>
  </si>
  <si>
    <t>常州安凯特电缆有限公司</t>
  </si>
</sst>
</file>

<file path=xl/styles.xml><?xml version="1.0" encoding="utf-8"?>
<styleSheet xmlns="http://schemas.openxmlformats.org/spreadsheetml/2006/main">
  <numFmts count="5">
    <numFmt formatCode="_ * #,##0.00_ ;_ * \-#,##0.00_ ;_ * &quot;-&quot;??_ ;_ @_ " numFmtId="164"/>
    <numFmt formatCode="0.0%" numFmtId="165"/>
    <numFmt formatCode="_ * #,##0_ ;_ * \-#,##0_ ;_ * &quot;-&quot;??_ ;_ @_ " numFmtId="166"/>
    <numFmt formatCode="_ * #,##0.0000_ ;_ * \-#,##0.0000_ ;_ * &quot;-&quot;??.00_ ;_ @_ " numFmtId="167"/>
    <numFmt formatCode="#,##0.00000_ " numFmtId="168"/>
  </numFmts>
  <fonts count="12">
    <font>
      <name val="宋体"/>
      <charset val="134"/>
      <family val="2"/>
      <color indexed="8"/>
      <sz val="11"/>
    </font>
    <font>
      <name val="微软雅黑"/>
      <charset val="134"/>
      <family val="2"/>
      <color indexed="8"/>
      <sz val="11"/>
    </font>
    <font>
      <name val="微软雅黑"/>
      <charset val="134"/>
      <family val="2"/>
      <color indexed="40"/>
      <sz val="11"/>
    </font>
    <font>
      <name val="微软雅黑"/>
      <charset val="134"/>
      <family val="2"/>
      <color indexed="9"/>
      <sz val="11"/>
    </font>
    <font>
      <name val="宋体"/>
      <charset val="134"/>
      <family val="2"/>
      <color indexed="8"/>
      <sz val="11"/>
    </font>
    <font>
      <name val="宋体"/>
      <charset val="134"/>
      <family val="2"/>
      <color rgb="00000000"/>
      <sz val="9"/>
    </font>
    <font>
      <name val="微软雅黑"/>
      <charset val="134"/>
      <family val="2"/>
      <color rgb="FF00B0F0"/>
      <sz val="11"/>
    </font>
    <font>
      <name val="宋体"/>
      <charset val="134"/>
      <family val="3"/>
      <color rgb="00000000"/>
      <sz val="9"/>
      <scheme val="minor"/>
    </font>
    <font>
      <name val="宋体"/>
      <charset val="134"/>
      <family val="3"/>
      <color rgb="00000000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rgb="00000000"/>
      <sz val="12"/>
    </font>
    <font>
      <name val="宋体"/>
      <charset val="134"/>
      <family val="3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borderId="0" fillId="0" fontId="4" numFmtId="0"/>
    <xf borderId="0" fillId="0" fontId="4" numFmtId="0"/>
    <xf borderId="0" fillId="0" fontId="4" numFmtId="0"/>
    <xf borderId="0" fillId="0" fontId="11" numFmtId="0"/>
    <xf borderId="0" fillId="0" fontId="10" numFmtId="0"/>
    <xf borderId="0" fillId="0" fontId="10" numFmtId="0"/>
  </cellStyleXfs>
  <cellXfs count="59">
    <xf borderId="0" fillId="0" fontId="0" numFmtId="0" xfId="0"/>
    <xf borderId="1" fillId="0" fontId="1" numFmtId="0" xfId="0"/>
    <xf borderId="0" fillId="0" fontId="1" numFmtId="0" xfId="0"/>
    <xf borderId="0" fillId="0" fontId="1" numFmtId="164" xfId="1"/>
    <xf applyAlignment="1" borderId="0" fillId="0" fontId="1" numFmtId="0" xfId="0">
      <alignment horizontal="center"/>
    </xf>
    <xf borderId="0" fillId="0" fontId="2" numFmtId="0" xfId="0"/>
    <xf borderId="2" fillId="0" fontId="2" numFmtId="0" xfId="0"/>
    <xf borderId="0" fillId="0" fontId="1" numFmtId="166" xfId="1"/>
    <xf borderId="0" fillId="0" fontId="1" numFmtId="164" xfId="1"/>
    <xf borderId="3" fillId="2" fontId="3" numFmtId="0" xfId="0"/>
    <xf borderId="4" fillId="2" fontId="3" numFmtId="0" xfId="0"/>
    <xf borderId="4" fillId="2" fontId="3" numFmtId="164" xfId="1"/>
    <xf applyAlignment="1" borderId="4" fillId="2" fontId="3" numFmtId="0" xfId="0">
      <alignment horizontal="center"/>
    </xf>
    <xf borderId="4" fillId="2" fontId="2" numFmtId="0" xfId="0"/>
    <xf borderId="5" fillId="2" fontId="2" numFmtId="0" xfId="0"/>
    <xf applyAlignment="1" borderId="0" fillId="0" fontId="1" numFmtId="167" xfId="1">
      <alignment horizontal="center"/>
    </xf>
    <xf applyAlignment="1" borderId="0" fillId="0" fontId="1" numFmtId="0" xfId="0">
      <alignment horizontal="center" vertical="center"/>
    </xf>
    <xf borderId="0" fillId="0" fontId="2" numFmtId="165" xfId="2"/>
    <xf borderId="2" fillId="0" fontId="2" numFmtId="165" xfId="2"/>
    <xf borderId="6" fillId="0" fontId="1" numFmtId="0" xfId="0"/>
    <xf borderId="1" fillId="0" fontId="2" numFmtId="0" xfId="0"/>
    <xf borderId="7" fillId="0" fontId="1" numFmtId="0" xfId="0"/>
    <xf applyAlignment="1" borderId="5" fillId="2" fontId="3" numFmtId="0" xfId="0">
      <alignment horizontal="center"/>
    </xf>
    <xf borderId="4" fillId="2" fontId="3" numFmtId="166" xfId="1"/>
    <xf borderId="5" fillId="2" fontId="2" numFmtId="164" xfId="1"/>
    <xf applyAlignment="1" borderId="2" fillId="0" fontId="1" numFmtId="0" xfId="0">
      <alignment horizontal="right" vertical="center"/>
    </xf>
    <xf borderId="0" fillId="3" fontId="1" numFmtId="164" xfId="1"/>
    <xf borderId="2" fillId="0" fontId="2" numFmtId="164" xfId="0"/>
    <xf applyAlignment="1" borderId="8" fillId="0" fontId="1" numFmtId="0" xfId="0">
      <alignment horizontal="left" vertical="top" wrapText="1"/>
    </xf>
    <xf applyAlignment="1" borderId="0" fillId="0" fontId="1" numFmtId="0" xfId="0">
      <alignment horizontal="right"/>
    </xf>
    <xf applyAlignment="1" borderId="5" fillId="2" fontId="3" numFmtId="0" xfId="0">
      <alignment horizontal="right"/>
    </xf>
    <xf applyAlignment="1" borderId="2" fillId="3" fontId="1" numFmtId="10" xfId="2">
      <alignment horizontal="right"/>
    </xf>
    <xf borderId="0" fillId="0" fontId="0" numFmtId="0" xfId="0"/>
    <xf applyAlignment="1" borderId="2" fillId="0" fontId="2" numFmtId="164" xfId="1">
      <alignment horizontal="right"/>
    </xf>
    <xf applyAlignment="1" borderId="2" fillId="0" fontId="2" numFmtId="0" xfId="1">
      <alignment horizontal="right"/>
    </xf>
    <xf applyAlignment="1" borderId="0" fillId="0" fontId="1" numFmtId="0" xfId="0">
      <alignment horizontal="center" vertical="center"/>
    </xf>
    <xf applyAlignment="1" borderId="0" fillId="0" fontId="1" numFmtId="0" xfId="0">
      <alignment wrapText="1"/>
    </xf>
    <xf borderId="0" fillId="0" fontId="1" numFmtId="0" xfId="0"/>
    <xf applyAlignment="1" borderId="3" fillId="2" fontId="3" numFmtId="0" xfId="0">
      <alignment horizontal="left" vertical="top"/>
    </xf>
    <xf applyAlignment="1" borderId="5" fillId="2" fontId="3" numFmtId="0" xfId="0">
      <alignment horizontal="left" vertical="top" wrapText="1"/>
    </xf>
    <xf applyAlignment="1" borderId="1" fillId="0" fontId="1" numFmtId="0" xfId="0">
      <alignment horizontal="left" vertical="top"/>
    </xf>
    <xf applyAlignment="1" borderId="2" fillId="0" fontId="1" numFmtId="0" xfId="0">
      <alignment horizontal="left" vertical="top" wrapText="1"/>
    </xf>
    <xf applyAlignment="1" borderId="2" fillId="0" fontId="1" numFmtId="31" xfId="0">
      <alignment horizontal="left" vertical="top" wrapText="1"/>
    </xf>
    <xf applyAlignment="1" borderId="6" fillId="0" fontId="1" numFmtId="0" xfId="0">
      <alignment horizontal="left" vertical="top"/>
    </xf>
    <xf applyAlignment="1" borderId="0" fillId="0" fontId="0" numFmtId="0" xfId="0">
      <alignment horizontal="center" vertical="center"/>
    </xf>
    <xf applyAlignment="1" borderId="2" fillId="0" fontId="1" numFmtId="0" xfId="0">
      <alignment wrapText="1"/>
    </xf>
    <xf applyAlignment="1" borderId="0" fillId="0" fontId="0" numFmtId="0" xfId="0">
      <alignment wrapText="1"/>
    </xf>
    <xf applyAlignment="1" borderId="2" fillId="0" fontId="6" numFmtId="164" xfId="1">
      <alignment horizontal="right"/>
    </xf>
    <xf borderId="1" fillId="0" fontId="6" numFmtId="0" xfId="0"/>
    <xf applyAlignment="1" borderId="2" fillId="0" fontId="6" numFmtId="164" xfId="1">
      <alignment horizontal="right"/>
    </xf>
    <xf borderId="0" fillId="0" fontId="6" numFmtId="0" xfId="0"/>
    <xf borderId="6" fillId="0" fontId="6" numFmtId="0" xfId="0"/>
    <xf borderId="0" fillId="5" fontId="1" numFmtId="0" xfId="0"/>
    <xf applyAlignment="1" borderId="0" fillId="4" fontId="1" numFmtId="0" xfId="0">
      <alignment horizontal="center"/>
    </xf>
    <xf applyAlignment="1" borderId="8" fillId="0" fontId="1" numFmtId="0" xfId="0">
      <alignment horizontal="right" vertical="top" wrapText="1"/>
    </xf>
    <xf applyAlignment="1" borderId="0" fillId="0" fontId="1" numFmtId="168" xfId="1">
      <alignment horizontal="center"/>
    </xf>
    <xf applyAlignment="1" borderId="0" fillId="0" fontId="0" numFmtId="0" xfId="0">
      <alignment vertical="center" wrapText="1"/>
    </xf>
    <xf applyAlignment="1" borderId="0" fillId="0" fontId="11" numFmtId="0" xfId="0">
      <alignment horizontal="center" vertical="center" wrapText="1"/>
    </xf>
    <xf applyAlignment="1" borderId="2" fillId="0" fontId="6" numFmtId="168" xfId="0">
      <alignment horizontal="right"/>
    </xf>
  </cellXfs>
  <cellStyles count="6">
    <cellStyle builtinId="5" name="百分比" xfId="0"/>
    <cellStyle builtinId="0" name="常规" xfId="1"/>
    <cellStyle builtinId="3" name="千位分隔" xfId="2"/>
    <cellStyle name="常规 2" xfId="3"/>
    <cellStyle name="常规 3" xfId="4"/>
    <cellStyle name="常规 4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 zoomScaleNormal="100">
      <selection activeCell="B8" sqref="B8"/>
    </sheetView>
  </sheetViews>
  <sheetFormatPr baseColWidth="10" defaultRowHeight="15"/>
  <cols>
    <col customWidth="1" max="1" min="1" style="35" width="13.25"/>
    <col customWidth="1" max="2" min="2" style="36" width="62"/>
    <col customWidth="1" max="16384" min="3" style="37" width="9"/>
  </cols>
  <sheetData>
    <row r="1" spans="1:2">
      <c r="A1" s="38" t="s">
        <v>0</v>
      </c>
      <c r="B1" s="39" t="n"/>
    </row>
    <row r="2" spans="1:2">
      <c r="A2" s="40" t="s">
        <v>1</v>
      </c>
      <c r="B2" s="41" t="s">
        <v>2</v>
      </c>
    </row>
    <row r="3" spans="1:2">
      <c r="A3" s="40" t="s">
        <v>3</v>
      </c>
      <c r="B3" s="42" t="n">
        <v>42395</v>
      </c>
    </row>
    <row r="4" spans="1:2">
      <c r="A4" s="40" t="s">
        <v>4</v>
      </c>
      <c r="B4" s="41" t="s">
        <v>5</v>
      </c>
    </row>
    <row r="5" spans="1:2">
      <c r="A5" s="40" t="s">
        <v>6</v>
      </c>
      <c r="B5" s="41" t="s">
        <v>7</v>
      </c>
    </row>
    <row r="6" spans="1:2">
      <c r="A6" s="40" t="s">
        <v>8</v>
      </c>
      <c r="B6" s="41" t="n"/>
    </row>
    <row r="7" spans="1:2">
      <c r="A7" s="40" t="s">
        <v>9</v>
      </c>
      <c r="B7" s="41" t="s">
        <v>10</v>
      </c>
    </row>
    <row customHeight="1" ht="232.5" r="8" s="32" spans="1:2">
      <c r="A8" s="43" t="s">
        <v>11</v>
      </c>
      <c r="B8" s="28" t="s">
        <v>12</v>
      </c>
    </row>
    <row r="9" spans="1:2">
      <c r="A9" s="44" t="n"/>
      <c r="B9" s="45" t="n"/>
    </row>
    <row r="10" spans="1:2">
      <c r="A10" s="44" t="n"/>
      <c r="B10" s="46" t="n"/>
    </row>
    <row r="11" spans="1:2">
      <c r="A11" s="44" t="n"/>
      <c r="B11" s="46" t="n"/>
    </row>
    <row r="12" spans="1:2">
      <c r="A12" s="44" t="n"/>
      <c r="B12" s="46" t="n"/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V37"/>
  <sheetViews>
    <sheetView tabSelected="1" workbookViewId="0" zoomScaleNormal="100">
      <selection activeCell="G19" sqref="G19"/>
    </sheetView>
  </sheetViews>
  <sheetFormatPr baseColWidth="10" defaultRowHeight="15"/>
  <cols>
    <col customWidth="1" max="1" min="1" style="1" width="5.5"/>
    <col customWidth="1" max="2" min="2" style="4" width="29.5"/>
    <col bestFit="1" customWidth="1" max="3" min="3" style="8" width="19.75"/>
    <col customWidth="1" max="4" min="4" style="4" width="9.25"/>
    <col customWidth="1" max="5" min="5" style="5" width="11.625"/>
    <col customWidth="1" max="6" min="6" style="6" width="11.625"/>
    <col customWidth="1" max="7" min="7" style="37" width="9.5"/>
    <col customWidth="1" max="8" min="8" style="37" width="19.25"/>
    <col customWidth="1" max="9" min="9" style="4" width="32.75"/>
    <col customWidth="1" max="10" min="10" style="37" width="9"/>
    <col customWidth="1" max="11" min="11" style="1" width="5.5"/>
    <col customWidth="1" max="12" min="12" style="37" width="38.875"/>
    <col customWidth="1" max="13" min="13" style="7" width="21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13</v>
      </c>
      <c r="B1" s="12" t="s">
        <v>14</v>
      </c>
      <c r="C1" s="11" t="s">
        <v>15</v>
      </c>
      <c r="D1" s="12" t="s">
        <v>16</v>
      </c>
      <c r="E1" s="13" t="s">
        <v>17</v>
      </c>
      <c r="F1" s="14" t="s">
        <v>18</v>
      </c>
      <c r="H1" s="9" t="s">
        <v>19</v>
      </c>
      <c r="I1" s="22" t="n"/>
      <c r="K1" s="9" t="s">
        <v>13</v>
      </c>
      <c r="L1" s="10" t="s">
        <v>20</v>
      </c>
      <c r="M1" s="23" t="s">
        <v>21</v>
      </c>
      <c r="N1" s="10" t="s">
        <v>22</v>
      </c>
      <c r="O1" s="10" t="s">
        <v>23</v>
      </c>
      <c r="P1" s="24" t="s">
        <v>24</v>
      </c>
      <c r="S1" t="s">
        <v>25</v>
      </c>
      <c r="T1">
        <f>I2</f>
        <v/>
      </c>
      <c r="V1" t="s">
        <v>26</v>
      </c>
    </row>
    <row r="2" spans="1:22">
      <c r="A2" s="1" t="n">
        <v>1</v>
      </c>
      <c r="B2" s="15" t="s">
        <v>27</v>
      </c>
      <c r="C2" s="55" t="n">
        <v>485.26753</v>
      </c>
      <c r="D2" s="35" t="n"/>
      <c r="E2" s="17">
        <f>C2/$I$11-1</f>
        <v/>
      </c>
      <c r="F2" s="18">
        <f>C2/$I$8-1</f>
        <v/>
      </c>
      <c r="H2" s="1" t="s">
        <v>25</v>
      </c>
      <c r="I2" s="25" t="s">
        <v>28</v>
      </c>
      <c r="K2" s="1" t="n">
        <v>1</v>
      </c>
      <c r="L2" s="37" t="s">
        <v>29</v>
      </c>
      <c r="M2" s="7" t="n">
        <v>4114</v>
      </c>
      <c r="N2" s="37" t="s">
        <v>30</v>
      </c>
      <c r="O2" s="26" t="n">
        <v>142</v>
      </c>
      <c r="P2" s="27">
        <f>O2*$I$14/$I$8</f>
        <v/>
      </c>
      <c r="S2" t="s">
        <v>31</v>
      </c>
      <c r="T2">
        <f>I7</f>
        <v/>
      </c>
      <c r="V2" t="n">
        <v>3.14159</v>
      </c>
    </row>
    <row r="3" spans="1:22">
      <c r="A3" s="1" t="n">
        <v>2</v>
      </c>
      <c r="B3" s="15" t="s">
        <v>32</v>
      </c>
      <c r="C3" s="55" t="n">
        <v>493.611595</v>
      </c>
      <c r="D3" s="4" t="s">
        <v>33</v>
      </c>
      <c r="E3" s="17">
        <f>C3/$I$11-1</f>
        <v/>
      </c>
      <c r="F3" s="18">
        <f>C3/$I$8-1</f>
        <v/>
      </c>
      <c r="H3" s="1" t="s">
        <v>34</v>
      </c>
      <c r="I3" s="25" t="n"/>
      <c r="K3" s="1" t="n">
        <v>2</v>
      </c>
      <c r="L3" s="37" t="s">
        <v>35</v>
      </c>
      <c r="M3" s="7" t="n">
        <v>8477</v>
      </c>
      <c r="N3" s="37" t="s">
        <v>30</v>
      </c>
      <c r="O3" s="26" t="n">
        <v>172</v>
      </c>
      <c r="P3" s="27">
        <f>O3*$I$14/$I$8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="32" spans="1:22">
      <c r="A4" s="1" t="n">
        <v>3</v>
      </c>
      <c r="B4" s="15" t="s">
        <v>37</v>
      </c>
      <c r="C4" s="55" t="n">
        <v>513.0256000000001</v>
      </c>
      <c r="E4" s="17">
        <f>C4/$I$11-1</f>
        <v/>
      </c>
      <c r="F4" s="18">
        <f>C4/$I$8-1</f>
        <v/>
      </c>
      <c r="H4" s="19" t="s">
        <v>6</v>
      </c>
      <c r="I4" s="54" t="s">
        <v>7</v>
      </c>
      <c r="K4" s="1" t="n">
        <v>3</v>
      </c>
      <c r="L4" s="37" t="s">
        <v>38</v>
      </c>
      <c r="M4" s="7" t="n">
        <v>348</v>
      </c>
      <c r="N4" s="37" t="s">
        <v>30</v>
      </c>
      <c r="O4" s="26" t="n">
        <v>204</v>
      </c>
      <c r="P4" s="27">
        <f>O4*$I$14/$I$8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="32" spans="1:22">
      <c r="A5" s="1" t="n">
        <v>4</v>
      </c>
      <c r="B5" s="15" t="s">
        <v>40</v>
      </c>
      <c r="C5" s="55" t="n">
        <v>513.418291</v>
      </c>
      <c r="E5" s="17">
        <f>C5/$I$11-1</f>
        <v/>
      </c>
      <c r="F5" s="18">
        <f>C5/$I$8-1</f>
        <v/>
      </c>
      <c r="I5" s="29" t="n"/>
      <c r="K5" s="1" t="n">
        <v>4</v>
      </c>
      <c r="L5" s="37" t="s">
        <v>41</v>
      </c>
      <c r="M5" s="7" t="n">
        <v>536</v>
      </c>
      <c r="N5" s="37" t="s">
        <v>30</v>
      </c>
      <c r="O5" s="26" t="n">
        <v>249</v>
      </c>
      <c r="P5" s="27">
        <f>O5*$I$14/$I$8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43</v>
      </c>
      <c r="C6" s="55" t="n">
        <v>518.85793</v>
      </c>
      <c r="E6" s="17">
        <f>C6/$I$11-1</f>
        <v/>
      </c>
      <c r="F6" s="18">
        <f>C6/$I$8-1</f>
        <v/>
      </c>
      <c r="H6" s="9" t="s">
        <v>44</v>
      </c>
      <c r="I6" s="30" t="n"/>
      <c r="K6" s="1" t="n">
        <v>5</v>
      </c>
      <c r="L6" s="37" t="s">
        <v>45</v>
      </c>
      <c r="M6" s="7" t="n">
        <v>100</v>
      </c>
      <c r="N6" s="37" t="s">
        <v>30</v>
      </c>
      <c r="O6" s="26" t="n">
        <v>36</v>
      </c>
      <c r="P6" s="27">
        <f>O6*$I$14/$I$8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47</v>
      </c>
      <c r="C7" s="55" t="n">
        <v>519.034854</v>
      </c>
      <c r="E7" s="17">
        <f>C7/$I$11-1</f>
        <v/>
      </c>
      <c r="F7" s="18">
        <f>C7/$I$8-1</f>
        <v/>
      </c>
      <c r="H7" s="1" t="s">
        <v>48</v>
      </c>
      <c r="I7" s="31" t="n">
        <v>0.0206</v>
      </c>
      <c r="K7" s="1" t="n">
        <v>6</v>
      </c>
      <c r="L7" t="s">
        <v>49</v>
      </c>
      <c r="M7" s="7" t="n">
        <v>1120</v>
      </c>
      <c r="N7" s="37" t="s">
        <v>30</v>
      </c>
      <c r="O7" s="26" t="n">
        <v>249</v>
      </c>
      <c r="P7" s="27">
        <f>O7*$I$14/$I$8</f>
        <v/>
      </c>
      <c r="S7" t="s">
        <v>50</v>
      </c>
      <c r="T7">
        <f>AVERAGE(C:C)</f>
        <v/>
      </c>
    </row>
    <row r="8" spans="1:22">
      <c r="A8" s="1" t="n">
        <v>7</v>
      </c>
      <c r="B8" s="15" t="s">
        <v>51</v>
      </c>
      <c r="C8" s="55" t="n">
        <v>519.049533</v>
      </c>
      <c r="E8" s="17">
        <f>C8/$I$11-1</f>
        <v/>
      </c>
      <c r="F8" s="18">
        <f>C8/$I$8-1</f>
        <v/>
      </c>
      <c r="H8" s="20" t="s">
        <v>52</v>
      </c>
      <c r="I8" s="49">
        <f>INDEX(C:C,MATCH("NKT",B:B,0))</f>
        <v/>
      </c>
      <c r="K8" s="1" t="n">
        <v>7</v>
      </c>
      <c r="L8" t="s">
        <v>53</v>
      </c>
      <c r="M8" s="7" t="n">
        <v>600</v>
      </c>
      <c r="N8" s="37" t="s">
        <v>30</v>
      </c>
      <c r="O8" s="26" t="n">
        <v>249</v>
      </c>
      <c r="P8" s="27">
        <f>O8*$I$14/$I$8</f>
        <v/>
      </c>
      <c r="S8" t="s">
        <v>54</v>
      </c>
      <c r="T8">
        <f>TRIMMEAN(C:C,0.04)</f>
        <v/>
      </c>
    </row>
    <row r="9" spans="1:22">
      <c r="A9" s="1" t="n">
        <v>8</v>
      </c>
      <c r="B9" s="15" t="s">
        <v>55</v>
      </c>
      <c r="C9" s="55" t="n">
        <v>522.262284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56</v>
      </c>
      <c r="M9" s="7" t="n">
        <v>600</v>
      </c>
      <c r="N9" s="37" t="s">
        <v>30</v>
      </c>
      <c r="O9" s="26" t="n">
        <v>172</v>
      </c>
      <c r="P9" s="27">
        <f>O9*$I$14/$I$8</f>
        <v/>
      </c>
      <c r="S9" t="s">
        <v>57</v>
      </c>
      <c r="T9">
        <f>MEDIAN(C:C)</f>
        <v/>
      </c>
    </row>
    <row r="10" spans="1:22">
      <c r="A10" s="1" t="n">
        <v>9</v>
      </c>
      <c r="B10" s="15" t="s">
        <v>58</v>
      </c>
      <c r="C10" s="55" t="n">
        <v>538.9323900000001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L10" s="37" t="s">
        <v>59</v>
      </c>
      <c r="M10" s="7" t="n">
        <v>2500</v>
      </c>
      <c r="N10" s="37" t="s">
        <v>30</v>
      </c>
      <c r="O10" s="26" t="n">
        <v>204</v>
      </c>
      <c r="P10" s="27">
        <f>O10*$I$14/$I$8</f>
        <v/>
      </c>
      <c r="S10" t="s">
        <v>60</v>
      </c>
      <c r="T10">
        <f>INDEX(C:C,MATCH("中标",D:D,0))</f>
        <v/>
      </c>
    </row>
    <row r="11" spans="1:22">
      <c r="A11" s="1" t="n">
        <v>10</v>
      </c>
      <c r="B11" s="15" t="s">
        <v>61</v>
      </c>
      <c r="C11" s="55" t="n">
        <v>539.517464</v>
      </c>
      <c r="E11" s="17">
        <f>C11/$I$11-1</f>
        <v/>
      </c>
      <c r="F11" s="18">
        <f>C11/$I$8-1</f>
        <v/>
      </c>
      <c r="H11" s="20" t="s">
        <v>62</v>
      </c>
      <c r="I11" s="33">
        <f>AVERAGE(C:C)</f>
        <v/>
      </c>
      <c r="K11" s="1" t="n">
        <v>10</v>
      </c>
      <c r="L11" s="37" t="s">
        <v>63</v>
      </c>
      <c r="M11" s="7" t="n">
        <v>550</v>
      </c>
      <c r="N11" s="37" t="s">
        <v>30</v>
      </c>
      <c r="O11" s="26" t="n">
        <v>190</v>
      </c>
      <c r="P11" s="27">
        <f>O11*$I$14/$I$8</f>
        <v/>
      </c>
      <c r="S11" t="s">
        <v>64</v>
      </c>
      <c r="T11">
        <f>INDEX(C:C,MATCH("NKT",B:B,0))</f>
        <v/>
      </c>
    </row>
    <row r="12" spans="1:22">
      <c r="A12" s="1" t="n">
        <v>11</v>
      </c>
      <c r="B12" s="15" t="s">
        <v>65</v>
      </c>
      <c r="C12" s="55" t="n">
        <v>545.2100799999999</v>
      </c>
      <c r="E12" s="17">
        <f>C12/$I$11-1</f>
        <v/>
      </c>
      <c r="F12" s="18">
        <f>C12/$I$8-1</f>
        <v/>
      </c>
      <c r="H12" s="20" t="s">
        <v>66</v>
      </c>
      <c r="I12" s="34">
        <f>COUNT(C:C)</f>
        <v/>
      </c>
      <c r="K12" s="1" t="n">
        <v>11</v>
      </c>
      <c r="L12" s="37" t="s">
        <v>67</v>
      </c>
      <c r="M12" s="7" t="n">
        <v>100</v>
      </c>
      <c r="N12" s="37" t="s">
        <v>30</v>
      </c>
      <c r="O12" s="26" t="n">
        <v>339</v>
      </c>
      <c r="P12" s="27">
        <f>O12*$I$14/$I$8</f>
        <v/>
      </c>
    </row>
    <row r="13" spans="1:22">
      <c r="A13" s="1" t="n">
        <v>12</v>
      </c>
      <c r="B13" s="15" t="s">
        <v>68</v>
      </c>
      <c r="C13" s="55" t="n">
        <v>551.892609</v>
      </c>
      <c r="E13" s="17">
        <f>C13/$I$11-1</f>
        <v/>
      </c>
      <c r="F13" s="18">
        <f>C13/$I$8-1</f>
        <v/>
      </c>
      <c r="G13" s="21" t="n"/>
      <c r="H13" s="48" t="s">
        <v>39</v>
      </c>
      <c r="I13" s="49">
        <f>B3</f>
        <v/>
      </c>
      <c r="K13" s="1" t="n">
        <v>12</v>
      </c>
      <c r="L13" s="37" t="s">
        <v>69</v>
      </c>
      <c r="M13" s="7" t="n">
        <v>150</v>
      </c>
      <c r="N13" s="37" t="s">
        <v>30</v>
      </c>
      <c r="O13" s="26" t="n">
        <v>259</v>
      </c>
      <c r="P13" s="27">
        <f>O13*$I$14/$I$8</f>
        <v/>
      </c>
    </row>
    <row r="14" spans="1:22">
      <c r="B14" s="15" t="n"/>
      <c r="C14" s="15" t="n"/>
      <c r="E14" s="17" t="n"/>
      <c r="F14" s="18" t="n"/>
      <c r="G14" s="21" t="n"/>
      <c r="H14" s="50" t="s">
        <v>70</v>
      </c>
      <c r="I14" s="58">
        <f>C3</f>
        <v/>
      </c>
      <c r="K14" s="1" t="n">
        <v>13</v>
      </c>
      <c r="L14" s="37" t="s">
        <v>71</v>
      </c>
      <c r="M14" s="7" t="n">
        <v>1150</v>
      </c>
      <c r="N14" s="37" t="s">
        <v>30</v>
      </c>
      <c r="O14" s="26" t="n">
        <v>164</v>
      </c>
      <c r="P14" s="27">
        <f>O14*$I$14/$I$8</f>
        <v/>
      </c>
    </row>
    <row customHeight="1" ht="17.25" r="15" s="32" spans="1:22">
      <c r="C15" s="15" t="n"/>
      <c r="E15" s="17" t="n"/>
      <c r="F15" s="18" t="n"/>
      <c r="H15" s="51" t="s">
        <v>72</v>
      </c>
      <c r="I15" s="31">
        <f>1-$I$8/$I$14*(1-I7)</f>
        <v/>
      </c>
      <c r="K15" s="1" t="n">
        <v>14</v>
      </c>
      <c r="L15" s="37" t="s">
        <v>73</v>
      </c>
      <c r="M15" s="7" t="n">
        <v>3000</v>
      </c>
      <c r="N15" s="37" t="s">
        <v>30</v>
      </c>
      <c r="O15" s="26" t="n">
        <v>185</v>
      </c>
      <c r="P15" s="27">
        <f>O15*$I$14/$I$8</f>
        <v/>
      </c>
    </row>
    <row r="16" spans="1:22">
      <c r="B16" s="15" t="n"/>
      <c r="C16" s="15" t="n"/>
      <c r="E16" s="17" t="n"/>
      <c r="F16" s="18" t="n"/>
      <c r="K16" s="1" t="n">
        <v>15</v>
      </c>
      <c r="L16" s="37" t="s">
        <v>74</v>
      </c>
      <c r="M16" s="7" t="n">
        <v>150</v>
      </c>
      <c r="N16" s="37" t="s">
        <v>30</v>
      </c>
      <c r="O16" s="26" t="n">
        <v>333</v>
      </c>
      <c r="P16" s="27">
        <f>O16*$I$14/$I$8</f>
        <v/>
      </c>
    </row>
    <row r="17" spans="1:22">
      <c r="C17" s="15" t="n"/>
      <c r="E17" s="17" t="n"/>
      <c r="F17" s="18" t="n"/>
      <c r="K17" s="1" t="n">
        <v>16</v>
      </c>
      <c r="L17" s="37" t="s">
        <v>75</v>
      </c>
      <c r="M17" s="7" t="n">
        <v>400</v>
      </c>
      <c r="N17" s="37" t="s">
        <v>30</v>
      </c>
      <c r="O17" s="26" t="n">
        <v>139</v>
      </c>
      <c r="P17" s="27">
        <f>O17*$I$14/$I$8</f>
        <v/>
      </c>
    </row>
    <row r="18" spans="1:22">
      <c r="K18" s="1" t="n">
        <v>17</v>
      </c>
      <c r="L18" s="37" t="s">
        <v>76</v>
      </c>
      <c r="M18" s="7" t="n">
        <v>300</v>
      </c>
      <c r="N18" s="37" t="s">
        <v>30</v>
      </c>
      <c r="O18" s="26" t="n">
        <v>473</v>
      </c>
      <c r="P18" s="27">
        <f>O18*$I$14/$I$8</f>
        <v/>
      </c>
    </row>
    <row r="19" spans="1:22">
      <c r="B19" s="53" t="n"/>
      <c r="G19" s="8" t="s">
        <v>39</v>
      </c>
      <c r="H19" s="4" t="n"/>
      <c r="K19" s="1" t="n">
        <v>18</v>
      </c>
      <c r="L19" s="37" t="s">
        <v>77</v>
      </c>
      <c r="M19" s="7" t="n">
        <v>200</v>
      </c>
      <c r="N19" s="37" t="s">
        <v>30</v>
      </c>
      <c r="O19" s="26" t="n">
        <v>86.61235294117648</v>
      </c>
      <c r="P19" s="27">
        <f>O19*$I$14/$I$8</f>
        <v/>
      </c>
    </row>
    <row r="20" spans="1:22">
      <c r="G20" s="8" t="n"/>
      <c r="H20" s="4" t="n"/>
      <c r="K20" s="1" t="n">
        <v>19</v>
      </c>
      <c r="L20" s="37" t="s">
        <v>78</v>
      </c>
      <c r="M20" s="7" t="n">
        <v>150</v>
      </c>
      <c r="N20" s="37" t="s">
        <v>30</v>
      </c>
      <c r="O20" s="26" t="n">
        <v>367.8058823529412</v>
      </c>
      <c r="P20" s="27">
        <f>O20*$I$14/$I$8</f>
        <v/>
      </c>
    </row>
    <row r="21" spans="1:22">
      <c r="B21" s="4" t="s">
        <v>79</v>
      </c>
      <c r="G21" s="8" t="n">
        <v>504.83</v>
      </c>
      <c r="H21" s="4" t="n"/>
      <c r="K21" s="1" t="n">
        <v>20</v>
      </c>
      <c r="L21" s="37" t="s">
        <v>80</v>
      </c>
      <c r="M21" s="7" t="n">
        <v>1600</v>
      </c>
      <c r="N21" s="37" t="s">
        <v>30</v>
      </c>
      <c r="O21" s="26" t="n">
        <v>124.8997588235294</v>
      </c>
      <c r="P21" s="27">
        <f>O21*$I$14/$I$8</f>
        <v/>
      </c>
    </row>
    <row r="22" spans="1:22">
      <c r="B22" s="4" t="s">
        <v>37</v>
      </c>
      <c r="G22" s="8">
        <f>(C4-G21)*1.5</f>
        <v/>
      </c>
      <c r="H22" s="4" t="n"/>
      <c r="I22" s="15" t="n"/>
      <c r="K22" s="1" t="n">
        <v>21</v>
      </c>
      <c r="L22" s="37" t="s">
        <v>81</v>
      </c>
      <c r="M22" s="7" t="n">
        <v>920</v>
      </c>
      <c r="N22" s="37" t="s">
        <v>30</v>
      </c>
      <c r="O22" s="26" t="n">
        <v>56.15565294117647</v>
      </c>
      <c r="P22" s="27">
        <f>O22*$I$14/$I$8</f>
        <v/>
      </c>
    </row>
    <row r="23" spans="1:22">
      <c r="B23" s="4" t="s">
        <v>82</v>
      </c>
      <c r="G23" s="8">
        <f>G21-C3</f>
        <v/>
      </c>
      <c r="H23" s="4" t="n"/>
      <c r="I23" s="15" t="n"/>
      <c r="K23" s="1" t="n">
        <v>22</v>
      </c>
      <c r="L23" s="37" t="s">
        <v>83</v>
      </c>
      <c r="M23" s="7" t="n">
        <v>880</v>
      </c>
      <c r="N23" s="37" t="s">
        <v>30</v>
      </c>
      <c r="O23" s="26" t="n">
        <v>18.99539411764706</v>
      </c>
      <c r="P23" s="27">
        <f>O23*$I$14/$I$8</f>
        <v/>
      </c>
    </row>
    <row r="24" spans="1:22">
      <c r="I24" s="15" t="n"/>
      <c r="K24" s="1" t="n">
        <v>23</v>
      </c>
      <c r="L24" s="37" t="s">
        <v>84</v>
      </c>
      <c r="M24" s="7" t="n">
        <v>440</v>
      </c>
      <c r="N24" s="37" t="s">
        <v>30</v>
      </c>
      <c r="O24" s="26" t="n">
        <v>6.644235294117647</v>
      </c>
      <c r="P24" s="27">
        <f>O24*$I$14/$I$8</f>
        <v/>
      </c>
    </row>
    <row r="25" spans="1:22">
      <c r="I25" s="15" t="n"/>
      <c r="K25" s="1" t="n">
        <v>24</v>
      </c>
      <c r="L25" s="37" t="s">
        <v>85</v>
      </c>
      <c r="M25" s="7" t="n">
        <v>4</v>
      </c>
      <c r="N25" s="52" t="s">
        <v>86</v>
      </c>
      <c r="O25" s="26" t="n">
        <v>483</v>
      </c>
      <c r="P25" s="27">
        <f>O25*$I$14/$I$8</f>
        <v/>
      </c>
    </row>
    <row r="26" spans="1:22">
      <c r="I26" s="15" t="n"/>
      <c r="K26" s="1" t="n">
        <v>25</v>
      </c>
      <c r="L26" s="37" t="s">
        <v>87</v>
      </c>
      <c r="M26" s="7" t="n">
        <v>4</v>
      </c>
      <c r="N26" s="52" t="s">
        <v>86</v>
      </c>
      <c r="O26" s="26" t="n">
        <v>418</v>
      </c>
      <c r="P26" s="27">
        <f>O26*$I$14/$I$8</f>
        <v/>
      </c>
    </row>
    <row r="27" spans="1:22">
      <c r="I27" s="15" t="n"/>
      <c r="K27" s="1" t="n">
        <v>26</v>
      </c>
      <c r="L27" s="37" t="s">
        <v>88</v>
      </c>
      <c r="M27" s="7" t="n">
        <v>10</v>
      </c>
      <c r="N27" s="52" t="s">
        <v>86</v>
      </c>
      <c r="O27" s="26" t="n">
        <v>463</v>
      </c>
      <c r="P27" s="27">
        <f>O27*$I$14/$I$8</f>
        <v/>
      </c>
    </row>
    <row r="28" spans="1:22">
      <c r="K28" s="1" t="n">
        <v>27</v>
      </c>
      <c r="L28" s="37" t="s">
        <v>89</v>
      </c>
      <c r="M28" s="7" t="n">
        <v>37</v>
      </c>
      <c r="N28" s="52" t="s">
        <v>86</v>
      </c>
      <c r="O28" s="26" t="n">
        <v>3331</v>
      </c>
      <c r="P28" s="27">
        <f>O28*$I$14/$I$8</f>
        <v/>
      </c>
    </row>
    <row r="29" spans="1:22">
      <c r="K29" s="1" t="n">
        <v>28</v>
      </c>
      <c r="L29" s="37" t="s">
        <v>90</v>
      </c>
      <c r="M29" s="7" t="n">
        <v>2</v>
      </c>
      <c r="N29" s="52" t="s">
        <v>86</v>
      </c>
      <c r="O29" s="26" t="n">
        <v>3608</v>
      </c>
      <c r="P29" s="27">
        <f>O29*$I$14/$I$8</f>
        <v/>
      </c>
    </row>
    <row r="30" spans="1:22">
      <c r="K30" s="1" t="n">
        <v>29</v>
      </c>
      <c r="L30" s="37" t="s">
        <v>91</v>
      </c>
      <c r="M30" s="7" t="n">
        <v>2</v>
      </c>
      <c r="N30" s="52" t="s">
        <v>86</v>
      </c>
      <c r="O30" s="26" t="n">
        <v>3562</v>
      </c>
      <c r="P30" s="27">
        <f>O30*$I$14/$I$8</f>
        <v/>
      </c>
    </row>
    <row r="31" spans="1:22">
      <c r="K31" s="1" t="n">
        <v>30</v>
      </c>
      <c r="L31" s="37" t="s">
        <v>92</v>
      </c>
      <c r="M31" s="7" t="n">
        <v>18</v>
      </c>
      <c r="N31" s="52" t="s">
        <v>86</v>
      </c>
      <c r="O31" s="26" t="n">
        <v>3193</v>
      </c>
      <c r="P31" s="27">
        <f>O31*$I$14/$I$8</f>
        <v/>
      </c>
    </row>
    <row r="32" spans="1:22">
      <c r="K32" s="1" t="n">
        <v>31</v>
      </c>
      <c r="L32" s="37" t="s">
        <v>93</v>
      </c>
      <c r="M32" s="7" t="n">
        <v>1</v>
      </c>
      <c r="N32" s="52" t="s">
        <v>86</v>
      </c>
      <c r="O32" s="26" t="n">
        <v>2084</v>
      </c>
      <c r="P32" s="27">
        <f>O32*$I$14/$I$8</f>
        <v/>
      </c>
    </row>
    <row r="33" spans="1:22">
      <c r="K33" s="1" t="n">
        <v>32</v>
      </c>
      <c r="L33" s="37" t="s">
        <v>94</v>
      </c>
      <c r="M33" s="7" t="n">
        <v>26</v>
      </c>
      <c r="N33" s="52" t="s">
        <v>86</v>
      </c>
      <c r="O33" s="26" t="n">
        <v>3032</v>
      </c>
      <c r="P33" s="27">
        <f>O33*$I$14/$I$8</f>
        <v/>
      </c>
    </row>
    <row r="34" spans="1:22">
      <c r="K34" s="1" t="n">
        <v>33</v>
      </c>
      <c r="L34" s="37" t="s">
        <v>95</v>
      </c>
      <c r="M34" s="7" t="n">
        <v>1</v>
      </c>
      <c r="N34" s="52" t="s">
        <v>86</v>
      </c>
      <c r="O34" s="26" t="n">
        <v>4295</v>
      </c>
      <c r="P34" s="27">
        <f>O34*$I$14/$I$8</f>
        <v/>
      </c>
    </row>
    <row r="35" spans="1:22">
      <c r="K35" s="1" t="n">
        <v>34</v>
      </c>
      <c r="L35" s="37" t="s">
        <v>96</v>
      </c>
      <c r="M35" s="7" t="n">
        <v>2</v>
      </c>
      <c r="N35" s="52" t="n"/>
      <c r="O35" s="26" t="n">
        <v>3662</v>
      </c>
      <c r="P35" s="27">
        <f>O35*$I$14/$I$8</f>
        <v/>
      </c>
    </row>
    <row r="36" spans="1:22">
      <c r="K36" s="1" t="n">
        <v>35</v>
      </c>
      <c r="L36" s="37" t="s">
        <v>97</v>
      </c>
      <c r="M36" s="7" t="n">
        <v>9</v>
      </c>
      <c r="N36" s="52" t="s">
        <v>86</v>
      </c>
      <c r="O36" s="26" t="n">
        <v>1227</v>
      </c>
      <c r="P36" s="27">
        <f>O36*$I$14/$I$8</f>
        <v/>
      </c>
    </row>
    <row r="37" spans="1:22">
      <c r="K37" s="1" t="n">
        <v>36</v>
      </c>
      <c r="L37" s="37" t="s">
        <v>98</v>
      </c>
      <c r="M37" s="7" t="n">
        <v>1</v>
      </c>
      <c r="N37" s="52" t="s">
        <v>86</v>
      </c>
      <c r="O37" s="26" t="n">
        <v>18572</v>
      </c>
      <c r="P37" s="27">
        <f>O37*$I$14/$I$8</f>
        <v/>
      </c>
    </row>
  </sheetData>
  <dataValidations count="1">
    <dataValidation allowBlank="1" showErrorMessage="1" showInputMessage="1" sqref="D1:D1048507 H19:H23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2" sqref="C2"/>
    </sheetView>
  </sheetViews>
  <sheetFormatPr baseColWidth="10" defaultRowHeight="15"/>
  <cols>
    <col customWidth="1" max="2" min="2" style="32" width="25"/>
    <col customWidth="1" max="3" min="3" style="32" width="15.75"/>
  </cols>
  <sheetData>
    <row r="1" spans="1:5">
      <c r="A1" s="56" t="s">
        <v>13</v>
      </c>
      <c r="B1" t="s">
        <v>99</v>
      </c>
      <c r="C1" t="s">
        <v>100</v>
      </c>
    </row>
    <row r="2" spans="1:5">
      <c r="A2" s="57" t="n">
        <v>1</v>
      </c>
      <c r="B2" t="s">
        <v>27</v>
      </c>
      <c r="C2" t="n">
        <v>485.26753</v>
      </c>
    </row>
    <row r="3" spans="1:5">
      <c r="A3" s="57" t="n">
        <v>2</v>
      </c>
      <c r="B3" t="s">
        <v>32</v>
      </c>
      <c r="C3" t="n">
        <v>493.611595</v>
      </c>
      <c r="E3">
        <f>D4-C3</f>
        <v/>
      </c>
    </row>
    <row r="4" spans="1:5">
      <c r="A4" s="57" t="n">
        <v>3</v>
      </c>
      <c r="B4" t="s">
        <v>101</v>
      </c>
      <c r="C4" t="n">
        <v>513.0256000000001</v>
      </c>
      <c r="D4" t="n">
        <v>504.83</v>
      </c>
    </row>
    <row r="5" spans="1:5">
      <c r="A5" s="57" t="n">
        <v>4</v>
      </c>
      <c r="B5" t="s">
        <v>40</v>
      </c>
      <c r="C5" t="n">
        <v>513.418291</v>
      </c>
      <c r="E5">
        <f>C4-D4</f>
        <v/>
      </c>
    </row>
    <row r="6" spans="1:5">
      <c r="A6" s="57" t="n">
        <v>5</v>
      </c>
      <c r="B6" t="s">
        <v>43</v>
      </c>
      <c r="C6" t="n">
        <v>518.85793</v>
      </c>
    </row>
    <row r="7" spans="1:5">
      <c r="A7" s="57" t="n">
        <v>6</v>
      </c>
      <c r="B7" t="s">
        <v>47</v>
      </c>
      <c r="C7" t="n">
        <v>519.034854</v>
      </c>
    </row>
    <row r="8" spans="1:5">
      <c r="A8" s="57" t="n">
        <v>7</v>
      </c>
      <c r="B8" t="s">
        <v>51</v>
      </c>
      <c r="C8" t="n">
        <v>519.049533</v>
      </c>
    </row>
    <row r="9" spans="1:5">
      <c r="A9" s="57" t="n">
        <v>8</v>
      </c>
      <c r="B9" t="s">
        <v>55</v>
      </c>
      <c r="C9" t="n">
        <v>522.262284</v>
      </c>
    </row>
    <row r="10" spans="1:5">
      <c r="A10" s="57" t="n">
        <v>9</v>
      </c>
      <c r="B10" t="s">
        <v>58</v>
      </c>
      <c r="C10" t="n">
        <v>538.9323900000001</v>
      </c>
    </row>
    <row r="11" spans="1:5">
      <c r="A11" s="57" t="n">
        <v>10</v>
      </c>
      <c r="B11" t="s">
        <v>61</v>
      </c>
      <c r="C11" t="n">
        <v>539.517464</v>
      </c>
    </row>
    <row r="12" spans="1:5">
      <c r="A12" s="57" t="n">
        <v>11</v>
      </c>
      <c r="B12" t="s">
        <v>65</v>
      </c>
      <c r="C12" t="n">
        <v>545.2100799999999</v>
      </c>
    </row>
    <row r="13" spans="1:5">
      <c r="A13" s="57" t="n">
        <v>12</v>
      </c>
      <c r="B13" t="s">
        <v>68</v>
      </c>
      <c r="C13" t="n">
        <v>551.892609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基本信息</vt:lpstr>
      <vt:lpstr>包1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wwenjuan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2016-03-31T02:00:12Z</dcterms:modified>
  <cp:lastModifiedBy>xxinmei</cp:lastModifiedBy>
  <cp:category/>
  <cp:contentStatus/>
  <cp:version/>
  <cp:revision/>
  <cp:keywords/>
</cp:coreProperties>
</file>