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基本信息" sheetId="1" r:id="rId1"/>
    <s:sheet name="标段2" sheetId="2" r:id="rId2"/>
    <s:sheet name="标段3" sheetId="3" r:id="rId3"/>
    <s:sheet name="标段6" sheetId="4" r:id="rId4"/>
    <s:sheet name="标段7" sheetId="5" r:id="rId5"/>
    <s:sheet name="标段8" sheetId="6" r:id="rId6"/>
    <s:sheet name="标段9" sheetId="7" r:id="rId7"/>
  </s:sheets>
  <s:definedNames>
    <s:definedName localSheetId="0" name="_GoBack">'基本信息'!$B$6</s:definedName>
  </s:definedNames>
  <s:calcPr calcId="124519" fullCalcOnLoad="1"/>
</s:workbook>
</file>

<file path=xl/sharedStrings.xml><?xml version="1.0" encoding="utf-8"?>
<sst xmlns="http://schemas.openxmlformats.org/spreadsheetml/2006/main" uniqueCount="112">
  <si>
    <t>投标信息组</t>
  </si>
  <si>
    <t>工作号</t>
  </si>
  <si>
    <t>NCL-T16-011</t>
  </si>
  <si>
    <t>开标时间</t>
  </si>
  <si>
    <t>销售员</t>
  </si>
  <si>
    <t>傅强</t>
  </si>
  <si>
    <t>项目单位</t>
  </si>
  <si>
    <t>国家电力投资集团公司</t>
  </si>
  <si>
    <t>项目名称</t>
  </si>
  <si>
    <t>国家电力投资集团公司
二〇一六年度第八批集中招标</t>
  </si>
  <si>
    <t>CSC专员</t>
  </si>
  <si>
    <t>夏新梅</t>
  </si>
  <si>
    <t>评标规则简述</t>
  </si>
  <si>
    <t>最低评标价法</t>
  </si>
  <si>
    <t>序号</t>
  </si>
  <si>
    <t>厂家</t>
  </si>
  <si>
    <t>价格</t>
  </si>
  <si>
    <t>中标情况</t>
  </si>
  <si>
    <t>比均价△±%</t>
  </si>
  <si>
    <t>比NCL△±%</t>
  </si>
  <si>
    <t>标包信息组</t>
  </si>
  <si>
    <t>产品型号</t>
  </si>
  <si>
    <t>数量</t>
  </si>
  <si>
    <t>单位</t>
  </si>
  <si>
    <t>nkt评审表单价</t>
  </si>
  <si>
    <t>推算中标厂家单价</t>
  </si>
  <si>
    <t>包号</t>
  </si>
  <si>
    <t>测试数据</t>
  </si>
  <si>
    <t>宝胜</t>
  </si>
  <si>
    <t>标段2</t>
  </si>
  <si>
    <t>ZRC-YJV22 26/35kV  3*150</t>
  </si>
  <si>
    <t>米</t>
  </si>
  <si>
    <t>nkt_gm3</t>
  </si>
  <si>
    <t>杭州电缆</t>
  </si>
  <si>
    <t>地区</t>
  </si>
  <si>
    <t>ZRC-YJV22 26/35kV 3*70</t>
  </si>
  <si>
    <t>投标厂家数</t>
  </si>
  <si>
    <t>亨通</t>
  </si>
  <si>
    <t>YJLV22 26/35kV 3*70</t>
  </si>
  <si>
    <t>中标厂家</t>
  </si>
  <si>
    <t>远东</t>
  </si>
  <si>
    <t>YJLV22 26/35kV 3*95</t>
  </si>
  <si>
    <t>最高价</t>
  </si>
  <si>
    <t>宁波东方</t>
  </si>
  <si>
    <t>自动计算组</t>
  </si>
  <si>
    <t>YJLV22 26/35kV 3*150</t>
  </si>
  <si>
    <t>最低价</t>
  </si>
  <si>
    <t>江苏江杨</t>
  </si>
  <si>
    <t>nkt GM3%（评审表）</t>
  </si>
  <si>
    <t>YJLV22 26/35kV 3*185</t>
  </si>
  <si>
    <t>平均价</t>
  </si>
  <si>
    <t>NKT</t>
  </si>
  <si>
    <t>nkt价格</t>
  </si>
  <si>
    <t>YJLV22 26/35kV 3*240</t>
  </si>
  <si>
    <t>去掉极值后的平均价</t>
  </si>
  <si>
    <t>中利辽宁</t>
  </si>
  <si>
    <t>YJV22 26/35kV 3*240</t>
  </si>
  <si>
    <t>中位数</t>
  </si>
  <si>
    <t>江南</t>
  </si>
  <si>
    <t>中标价</t>
  </si>
  <si>
    <t>江苏东峰</t>
  </si>
  <si>
    <t>均价</t>
  </si>
  <si>
    <t>安凯特价格</t>
  </si>
  <si>
    <t>汉缆</t>
  </si>
  <si>
    <t>投标厂家总数</t>
  </si>
  <si>
    <t>中标价格</t>
  </si>
  <si>
    <t>中标厂家GM3%推算</t>
  </si>
  <si>
    <t xml:space="preserve"> </t>
  </si>
  <si>
    <t>标段3</t>
  </si>
  <si>
    <t>ZRC-YJY23 26/35kV 3*70</t>
  </si>
  <si>
    <t>ZRC-YJY73 26/35kV 1*300</t>
  </si>
  <si>
    <t>ZRC-YJY63 26/35kV 1*300</t>
  </si>
  <si>
    <t>YJLV22 26/35kV 3*120</t>
  </si>
  <si>
    <t>YJLV22 26/35kV 3*300</t>
  </si>
  <si>
    <t>YJLV22 26/35kV 3*400</t>
  </si>
  <si>
    <t>YJLV22 26/35kV 3*500</t>
  </si>
  <si>
    <t>标段6</t>
  </si>
  <si>
    <t>ZRC-YJV22 26/35kV 3*95</t>
  </si>
  <si>
    <t>上上</t>
  </si>
  <si>
    <t>ZRC-YJV62 26/35kV 1*400</t>
  </si>
  <si>
    <t>ZRC-YJV62 26/35kV 1*500</t>
  </si>
  <si>
    <t>ZRC-YJV 26/35kV 3*95</t>
  </si>
  <si>
    <t>ZRC-YJV 26/35kV 1*400</t>
  </si>
  <si>
    <t>安徽天康</t>
  </si>
  <si>
    <t>标段7</t>
  </si>
  <si>
    <t>ZRC-YJY23-0.6/1kV 2×4</t>
  </si>
  <si>
    <t>NH-YJY23-0.6/1kV 2×4</t>
  </si>
  <si>
    <t>ZRC-KYJYP23-0.45/0.75kV 4×4</t>
  </si>
  <si>
    <t>ZRC-KYJYP23-0.45/0.75kV 4×2.5</t>
  </si>
  <si>
    <t>ZRC-KYJYP23-0.45/0.75kV 7×2.5</t>
  </si>
  <si>
    <t>ZRC-DJYPY23 2×2×1.5</t>
  </si>
  <si>
    <t>鲁能山东</t>
  </si>
  <si>
    <t>ZRC-YJY23 26/35kV 3*95</t>
  </si>
  <si>
    <t>ZRC-YJY63 26/35kV 1*500</t>
  </si>
  <si>
    <t>有外购电缆</t>
  </si>
  <si>
    <t>标段8</t>
  </si>
  <si>
    <t>ZB-YJY23 26/35 3*240</t>
  </si>
  <si>
    <t>ZR-YJY 26/35kV 3*95</t>
  </si>
  <si>
    <t>ZB-YJY23 26/35 3*70</t>
  </si>
  <si>
    <t>ZB-YJY23 26/35 3*300</t>
  </si>
  <si>
    <t>标段9</t>
  </si>
  <si>
    <t>ZRB-YJY23 26/35 3*70</t>
  </si>
  <si>
    <t>ZRB-YJY23 26/35 3*300</t>
  </si>
  <si>
    <t>ZRB-YJY 26/35kV 3*70</t>
  </si>
  <si>
    <t>ZRB-YJY 26/35kV 3*300</t>
  </si>
  <si>
    <t>ZRB-YJY23 8.7/10kV 3*70</t>
  </si>
  <si>
    <t>ZC-YJY23 26/35kV 3*95</t>
  </si>
  <si>
    <t>ZC-YJY23 8.5/15kV 3*50</t>
  </si>
  <si>
    <t>ZRB-YJY63 26/35kV 1*400</t>
  </si>
  <si>
    <t>ZRB-YJY63 26/35kV 1*300</t>
  </si>
  <si>
    <t>FS-ZRC-YJY23-26/35  3×70</t>
  </si>
  <si>
    <t>FS-ZRC-YJY23-26/35 3×150</t>
  </si>
</sst>
</file>

<file path=xl/styles.xml><?xml version="1.0" encoding="utf-8"?>
<styleSheet xmlns="http://schemas.openxmlformats.org/spreadsheetml/2006/main">
  <numFmts count="5">
    <numFmt formatCode="_ * #,##0.00_ ;_ * \-#,##0.00_ ;_ * &quot;-&quot;??_ ;_ @_ " numFmtId="164"/>
    <numFmt formatCode="0.0%" numFmtId="165"/>
    <numFmt formatCode="_ * #,##0_ ;_ * \-#,##0_ ;_ * &quot;-&quot;??_ ;_ @_ " numFmtId="166"/>
    <numFmt formatCode="_ * #,##0.0000_ ;_ * \-#,##0.0000_ ;_ * &quot;-&quot;??.00_ ;_ @_ " numFmtId="167"/>
    <numFmt formatCode="0.000%" numFmtId="168"/>
  </numFmts>
  <fonts count="7">
    <font>
      <name val="宋体"/>
      <charset val="134"/>
      <family val="2"/>
      <color indexed="8"/>
      <sz val="11"/>
    </font>
    <font>
      <name val="微软雅黑"/>
      <charset val="134"/>
      <family val="2"/>
      <color indexed="8"/>
      <sz val="11"/>
    </font>
    <font>
      <name val="微软雅黑"/>
      <charset val="134"/>
      <family val="2"/>
      <color indexed="40"/>
      <sz val="11"/>
    </font>
    <font>
      <name val="微软雅黑"/>
      <charset val="134"/>
      <family val="2"/>
      <color indexed="9"/>
      <sz val="11"/>
    </font>
    <font>
      <name val="宋体"/>
      <charset val="134"/>
      <family val="2"/>
      <color indexed="8"/>
      <sz val="11"/>
    </font>
    <font>
      <name val="宋体"/>
      <charset val="134"/>
      <family val="2"/>
      <color rgb="00000000"/>
      <sz val="9"/>
    </font>
    <font>
      <name val="微软雅黑"/>
      <charset val="134"/>
      <family val="2"/>
      <color rgb="FF00B0F0"/>
      <sz val="11"/>
    </font>
  </fonts>
  <fills count="5">
    <fill>
      <patternFill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borderId="0" fillId="0" fontId="4" numFmtId="0"/>
    <xf borderId="0" fillId="0" fontId="4" numFmtId="0"/>
    <xf borderId="0" fillId="0" fontId="4" numFmtId="0"/>
  </cellStyleXfs>
  <cellXfs count="53">
    <xf borderId="0" fillId="0" fontId="0" numFmtId="0" xfId="0"/>
    <xf borderId="1" fillId="0" fontId="1" numFmtId="0" xfId="0"/>
    <xf borderId="0" fillId="0" fontId="1" numFmtId="0" xfId="0"/>
    <xf borderId="0" fillId="0" fontId="1" numFmtId="164" xfId="1"/>
    <xf applyAlignment="1" borderId="0" fillId="0" fontId="1" numFmtId="0" xfId="0">
      <alignment horizontal="center"/>
    </xf>
    <xf borderId="0" fillId="0" fontId="2" numFmtId="0" xfId="0"/>
    <xf borderId="2" fillId="0" fontId="2" numFmtId="0" xfId="0"/>
    <xf borderId="0" fillId="0" fontId="1" numFmtId="166" xfId="1"/>
    <xf borderId="0" fillId="0" fontId="1" numFmtId="164" xfId="1"/>
    <xf borderId="3" fillId="2" fontId="3" numFmtId="0" xfId="0"/>
    <xf borderId="4" fillId="2" fontId="3" numFmtId="0" xfId="0"/>
    <xf borderId="4" fillId="2" fontId="3" numFmtId="164" xfId="1"/>
    <xf applyAlignment="1" borderId="4" fillId="2" fontId="3" numFmtId="0" xfId="0">
      <alignment horizontal="center"/>
    </xf>
    <xf borderId="4" fillId="2" fontId="2" numFmtId="0" xfId="0"/>
    <xf borderId="5" fillId="2" fontId="2" numFmtId="0" xfId="0"/>
    <xf applyAlignment="1" borderId="0" fillId="0" fontId="1" numFmtId="167" xfId="1">
      <alignment horizontal="center"/>
    </xf>
    <xf applyAlignment="1" borderId="0" fillId="0" fontId="1" numFmtId="0" xfId="0">
      <alignment horizontal="center" vertical="center"/>
    </xf>
    <xf borderId="0" fillId="0" fontId="2" numFmtId="165" xfId="2"/>
    <xf borderId="2" fillId="0" fontId="2" numFmtId="165" xfId="2"/>
    <xf borderId="6" fillId="0" fontId="1" numFmtId="0" xfId="0"/>
    <xf borderId="1" fillId="0" fontId="2" numFmtId="0" xfId="0"/>
    <xf borderId="7" fillId="0" fontId="1" numFmtId="0" xfId="0"/>
    <xf borderId="6" fillId="0" fontId="2" numFmtId="0" xfId="0"/>
    <xf applyAlignment="1" borderId="5" fillId="2" fontId="3" numFmtId="0" xfId="0">
      <alignment horizontal="center"/>
    </xf>
    <xf borderId="4" fillId="2" fontId="3" numFmtId="166" xfId="1"/>
    <xf borderId="5" fillId="2" fontId="2" numFmtId="164" xfId="1"/>
    <xf applyAlignment="1" borderId="2" fillId="0" fontId="1" numFmtId="0" xfId="0">
      <alignment horizontal="right" vertical="center"/>
    </xf>
    <xf borderId="0" fillId="3" fontId="1" numFmtId="164" xfId="1"/>
    <xf borderId="2" fillId="0" fontId="2" numFmtId="164" xfId="0"/>
    <xf applyAlignment="1" borderId="8" fillId="0" fontId="1" numFmtId="0" xfId="0">
      <alignment horizontal="left" vertical="top" wrapText="1"/>
    </xf>
    <xf applyAlignment="1" borderId="0" fillId="0" fontId="1" numFmtId="0" xfId="0">
      <alignment horizontal="right"/>
    </xf>
    <xf applyAlignment="1" borderId="5" fillId="2" fontId="3" numFmtId="0" xfId="0">
      <alignment horizontal="right"/>
    </xf>
    <xf applyAlignment="1" borderId="2" fillId="3" fontId="1" numFmtId="10" xfId="2">
      <alignment horizontal="right"/>
    </xf>
    <xf applyAlignment="1" borderId="2" fillId="0" fontId="2" numFmtId="164" xfId="1">
      <alignment horizontal="right"/>
    </xf>
    <xf applyAlignment="1" borderId="2" fillId="0" fontId="2" numFmtId="0" xfId="1">
      <alignment horizontal="right"/>
    </xf>
    <xf applyAlignment="1" borderId="0" fillId="0" fontId="1" numFmtId="0" xfId="0">
      <alignment horizontal="center" vertical="center"/>
    </xf>
    <xf applyAlignment="1" borderId="0" fillId="0" fontId="1" numFmtId="0" xfId="0">
      <alignment wrapText="1"/>
    </xf>
    <xf borderId="0" fillId="0" fontId="1" numFmtId="0" xfId="0"/>
    <xf applyAlignment="1" borderId="3" fillId="2" fontId="3" numFmtId="0" xfId="0">
      <alignment horizontal="left" vertical="top"/>
    </xf>
    <xf applyAlignment="1" borderId="5" fillId="2" fontId="3" numFmtId="0" xfId="0">
      <alignment horizontal="left" vertical="top" wrapText="1"/>
    </xf>
    <xf applyAlignment="1" borderId="1" fillId="0" fontId="1" numFmtId="0" xfId="0">
      <alignment horizontal="left" vertical="top"/>
    </xf>
    <xf applyAlignment="1" borderId="2" fillId="0" fontId="1" numFmtId="0" xfId="0">
      <alignment horizontal="left" vertical="top" wrapText="1"/>
    </xf>
    <xf applyAlignment="1" borderId="2" fillId="0" fontId="1" numFmtId="31" xfId="0">
      <alignment horizontal="left" vertical="top" wrapText="1"/>
    </xf>
    <xf applyAlignment="1" borderId="6" fillId="0" fontId="1" numFmtId="0" xfId="0">
      <alignment horizontal="left" vertical="top"/>
    </xf>
    <xf applyAlignment="1" borderId="0" fillId="0" fontId="0" numFmtId="0" xfId="0">
      <alignment horizontal="center" vertical="center"/>
    </xf>
    <xf applyAlignment="1" borderId="2" fillId="0" fontId="1" numFmtId="0" xfId="0">
      <alignment wrapText="1"/>
    </xf>
    <xf applyAlignment="1" borderId="0" fillId="0" fontId="0" numFmtId="0" xfId="0">
      <alignment wrapText="1"/>
    </xf>
    <xf applyAlignment="1" borderId="2" fillId="0" fontId="6" numFmtId="164" xfId="1">
      <alignment horizontal="right"/>
    </xf>
    <xf applyAlignment="1" borderId="2" fillId="0" fontId="2" numFmtId="167" xfId="0">
      <alignment horizontal="right"/>
    </xf>
    <xf applyAlignment="1" borderId="0" fillId="4" fontId="1" numFmtId="167" xfId="1">
      <alignment horizontal="center"/>
    </xf>
    <xf applyAlignment="1" borderId="8" fillId="0" fontId="1" numFmtId="0" xfId="0">
      <alignment horizontal="right" vertical="top" wrapText="1"/>
    </xf>
    <xf applyAlignment="1" borderId="0" fillId="4" fontId="1" numFmtId="0" xfId="0">
      <alignment horizontal="center"/>
    </xf>
    <xf applyAlignment="1" borderId="8" fillId="0" fontId="2" numFmtId="168" xfId="2">
      <alignment horizontal="right"/>
    </xf>
  </cellXfs>
  <cellStyles count="3">
    <cellStyle builtinId="5" name="百分比" xfId="0"/>
    <cellStyle builtinId="3" name="千位分隔" xfId="1"/>
    <cellStyle builtinId="0" name="常规" xfId="2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 zoomScaleNormal="100">
      <selection activeCell="B8" sqref="B8"/>
    </sheetView>
  </sheetViews>
  <sheetFormatPr baseColWidth="10" defaultRowHeight="15"/>
  <cols>
    <col customWidth="1" max="1" min="1" style="35" width="13.25"/>
    <col customWidth="1" max="2" min="2" style="36" width="38.5"/>
    <col customWidth="1" max="16384" min="3" style="37" width="9"/>
  </cols>
  <sheetData>
    <row r="1" spans="1:2">
      <c r="A1" s="38" t="s">
        <v>0</v>
      </c>
      <c r="B1" s="39" t="n"/>
    </row>
    <row r="2" spans="1:2">
      <c r="A2" s="40" t="s">
        <v>1</v>
      </c>
      <c r="B2" s="41" t="s">
        <v>2</v>
      </c>
    </row>
    <row r="3" spans="1:2">
      <c r="A3" s="40" t="s">
        <v>3</v>
      </c>
      <c r="B3" s="42" t="n">
        <v>42424</v>
      </c>
    </row>
    <row r="4" spans="1:2">
      <c r="A4" s="40" t="s">
        <v>4</v>
      </c>
      <c r="B4" s="41" t="s">
        <v>5</v>
      </c>
    </row>
    <row r="5" spans="1:2">
      <c r="A5" s="40" t="s">
        <v>6</v>
      </c>
      <c r="B5" s="41" t="s">
        <v>7</v>
      </c>
    </row>
    <row customHeight="1" ht="33" r="6" spans="1:2">
      <c r="A6" s="40" t="s">
        <v>8</v>
      </c>
      <c r="B6" s="41" t="s">
        <v>9</v>
      </c>
    </row>
    <row r="7" spans="1:2">
      <c r="A7" s="40" t="s">
        <v>10</v>
      </c>
      <c r="B7" s="41" t="s">
        <v>11</v>
      </c>
    </row>
    <row customHeight="1" ht="33.75" r="8" spans="1:2">
      <c r="A8" s="43" t="s">
        <v>12</v>
      </c>
      <c r="B8" s="29" t="s">
        <v>13</v>
      </c>
    </row>
    <row r="9" spans="1:2">
      <c r="A9" s="44" t="n"/>
      <c r="B9" s="45" t="n"/>
    </row>
    <row r="10" spans="1:2">
      <c r="A10" s="44" t="n"/>
      <c r="B10" s="46" t="n"/>
    </row>
    <row r="11" spans="1:2">
      <c r="A11" s="44" t="n"/>
      <c r="B11" s="46" t="n"/>
    </row>
    <row r="12" spans="1:2">
      <c r="A12" s="44" t="n"/>
      <c r="B12" s="46" t="n"/>
    </row>
  </sheetData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4"/>
  <sheetViews>
    <sheetView workbookViewId="0" zoomScaleNormal="100">
      <selection activeCell="C2" sqref="C2"/>
    </sheetView>
  </sheetViews>
  <sheetFormatPr baseColWidth="10" defaultRowHeight="15"/>
  <cols>
    <col customWidth="1" max="1" min="1" style="1" width="5.5"/>
    <col customWidth="1" max="2" min="2" style="4" width="29.5"/>
    <col customWidth="1" max="3" min="3" style="8" width="23.375"/>
    <col customWidth="1" max="4" min="4" style="4" width="9.25"/>
    <col customWidth="1" max="5" min="5" style="5" width="11.625"/>
    <col customWidth="1" max="6" min="6" style="6" width="11.625"/>
    <col customWidth="1" max="7" min="7" style="37" width="6.25"/>
    <col customWidth="1" max="8" min="8" style="37" width="19.25"/>
    <col customWidth="1" max="9" min="9" style="4" width="44.375"/>
    <col customWidth="1" max="10" min="10" style="37" width="9"/>
    <col customWidth="1" max="11" min="11" style="1" width="5.5"/>
    <col customWidth="1" max="12" min="12" style="37" width="38.875"/>
    <col customWidth="1" max="13" min="13" style="7" width="11.75"/>
    <col customWidth="1" max="14" min="14" style="37" width="5.5"/>
    <col customWidth="1" max="15" min="15" style="8" width="14.375"/>
    <col customWidth="1" max="16" min="16" style="6" width="18.625"/>
    <col customWidth="1" max="16384" min="17" style="37" width="9"/>
  </cols>
  <sheetData>
    <row r="1" spans="1:22">
      <c r="A1" s="9" t="s">
        <v>14</v>
      </c>
      <c r="B1" s="12" t="s">
        <v>15</v>
      </c>
      <c r="C1" s="11" t="s">
        <v>16</v>
      </c>
      <c r="D1" s="12" t="s">
        <v>17</v>
      </c>
      <c r="E1" s="13" t="s">
        <v>18</v>
      </c>
      <c r="F1" s="14" t="s">
        <v>19</v>
      </c>
      <c r="H1" s="9" t="s">
        <v>20</v>
      </c>
      <c r="I1" s="23" t="n"/>
      <c r="K1" s="9" t="s">
        <v>14</v>
      </c>
      <c r="L1" s="10" t="s">
        <v>21</v>
      </c>
      <c r="M1" s="24" t="s">
        <v>22</v>
      </c>
      <c r="N1" s="10" t="s">
        <v>23</v>
      </c>
      <c r="O1" s="10" t="s">
        <v>24</v>
      </c>
      <c r="P1" s="25" t="s">
        <v>25</v>
      </c>
      <c r="S1" t="s">
        <v>26</v>
      </c>
      <c r="T1">
        <f>I2</f>
        <v/>
      </c>
      <c r="V1" t="s">
        <v>27</v>
      </c>
    </row>
    <row r="2" spans="1:22">
      <c r="A2" s="1" t="n">
        <v>1</v>
      </c>
      <c r="B2" s="15" t="s">
        <v>28</v>
      </c>
      <c r="C2" s="15" t="n">
        <v>10910747.61</v>
      </c>
      <c r="D2" s="35" t="n"/>
      <c r="E2" s="17">
        <f>C2/$I$11-1</f>
        <v/>
      </c>
      <c r="F2" s="18">
        <f>C2/$I$8-1</f>
        <v/>
      </c>
      <c r="H2" s="1" t="s">
        <v>26</v>
      </c>
      <c r="I2" s="26" t="s">
        <v>29</v>
      </c>
      <c r="K2" s="1" t="n">
        <v>1</v>
      </c>
      <c r="L2" s="37" t="s">
        <v>30</v>
      </c>
      <c r="M2" s="7" t="n">
        <v>300</v>
      </c>
      <c r="N2" s="37" t="s">
        <v>31</v>
      </c>
      <c r="O2" s="27" t="n">
        <v>256.62</v>
      </c>
      <c r="P2" s="28">
        <f>O2*$I$13/$I$8</f>
        <v/>
      </c>
      <c r="S2" t="s">
        <v>32</v>
      </c>
      <c r="T2">
        <f>I7</f>
        <v/>
      </c>
      <c r="V2" t="n">
        <v>3.14159</v>
      </c>
    </row>
    <row r="3" spans="1:22">
      <c r="A3" s="1" t="n">
        <v>2</v>
      </c>
      <c r="B3" s="49" t="s">
        <v>33</v>
      </c>
      <c r="C3" s="15" t="n">
        <v>11992442.4</v>
      </c>
      <c r="E3" s="17">
        <f>C3/$I$11-1</f>
        <v/>
      </c>
      <c r="F3" s="18">
        <f>C3/$I$8-1</f>
        <v/>
      </c>
      <c r="H3" s="1" t="s">
        <v>34</v>
      </c>
      <c r="I3" s="26" t="n"/>
      <c r="K3" s="1" t="n">
        <v>2</v>
      </c>
      <c r="L3" s="37" t="s">
        <v>35</v>
      </c>
      <c r="M3" s="7" t="n">
        <v>150</v>
      </c>
      <c r="N3" s="37" t="s">
        <v>31</v>
      </c>
      <c r="O3" s="27" t="n">
        <v>164.06</v>
      </c>
      <c r="P3" s="28">
        <f>O3*$I$13/$I$8</f>
        <v/>
      </c>
      <c r="S3" t="s">
        <v>36</v>
      </c>
      <c r="T3">
        <f>COUNTIF(C:C,"&gt;0")</f>
        <v/>
      </c>
      <c r="V3">
        <f>today()</f>
        <v/>
      </c>
    </row>
    <row customHeight="1" ht="20.1" r="4" spans="1:22">
      <c r="A4" s="1" t="n">
        <v>3</v>
      </c>
      <c r="B4" s="15" t="s">
        <v>37</v>
      </c>
      <c r="C4" s="15" t="n">
        <v>12318858.71</v>
      </c>
      <c r="E4" s="17">
        <f>C4/$I$11-1</f>
        <v/>
      </c>
      <c r="F4" s="18">
        <f>C4/$I$8-1</f>
        <v/>
      </c>
      <c r="H4" s="19" t="s">
        <v>6</v>
      </c>
      <c r="I4" s="50">
        <f>基本信息!B5</f>
        <v/>
      </c>
      <c r="K4" s="1" t="n">
        <v>3</v>
      </c>
      <c r="L4" s="37" t="s">
        <v>38</v>
      </c>
      <c r="M4" s="7" t="n">
        <v>15153</v>
      </c>
      <c r="N4" s="37" t="s">
        <v>31</v>
      </c>
      <c r="O4" s="27" t="n">
        <v>105.79</v>
      </c>
      <c r="P4" s="28">
        <f>O4*$I$13/$I$8</f>
        <v/>
      </c>
      <c r="S4" t="s">
        <v>39</v>
      </c>
      <c r="T4">
        <f>INDEX(B:B,MATCH("中标",D:D,0))</f>
        <v/>
      </c>
      <c r="V4">
        <f>max(B:B)</f>
        <v/>
      </c>
    </row>
    <row customHeight="1" ht="17.25" r="5" spans="1:22">
      <c r="A5" s="1" t="n">
        <v>4</v>
      </c>
      <c r="B5" s="15" t="s">
        <v>40</v>
      </c>
      <c r="C5" s="15" t="n">
        <v>12370330.07</v>
      </c>
      <c r="E5" s="17">
        <f>C5/$I$11-1</f>
        <v/>
      </c>
      <c r="F5" s="18">
        <f>C5/$I$8-1</f>
        <v/>
      </c>
      <c r="I5" s="30" t="n"/>
      <c r="K5" s="1" t="n">
        <v>4</v>
      </c>
      <c r="L5" s="37" t="s">
        <v>41</v>
      </c>
      <c r="M5" s="7" t="n">
        <v>836</v>
      </c>
      <c r="N5" s="37" t="s">
        <v>31</v>
      </c>
      <c r="O5" s="27" t="n">
        <v>114.71</v>
      </c>
      <c r="P5" s="28">
        <f>O5*$I$13/$I$8</f>
        <v/>
      </c>
      <c r="S5" t="s">
        <v>42</v>
      </c>
      <c r="T5">
        <f>MAX(C:C)</f>
        <v/>
      </c>
    </row>
    <row r="6" spans="1:22">
      <c r="A6" s="1" t="n">
        <v>5</v>
      </c>
      <c r="B6" s="15" t="s">
        <v>43</v>
      </c>
      <c r="C6" s="15" t="n">
        <v>12511629.56</v>
      </c>
      <c r="E6" s="17">
        <f>C6/$I$11-1</f>
        <v/>
      </c>
      <c r="F6" s="18">
        <f>C6/$I$8-1</f>
        <v/>
      </c>
      <c r="H6" s="9" t="s">
        <v>44</v>
      </c>
      <c r="I6" s="31" t="n"/>
      <c r="K6" s="1" t="n">
        <v>5</v>
      </c>
      <c r="L6" s="37" t="s">
        <v>45</v>
      </c>
      <c r="M6" s="7" t="n">
        <v>2727</v>
      </c>
      <c r="N6" s="37" t="s">
        <v>31</v>
      </c>
      <c r="O6" s="27" t="n">
        <v>130.05</v>
      </c>
      <c r="P6" s="28">
        <f>O6*$I$13/$I$8</f>
        <v/>
      </c>
      <c r="S6" t="s">
        <v>46</v>
      </c>
      <c r="T6">
        <f>MIN(C:C)</f>
        <v/>
      </c>
    </row>
    <row r="7" spans="1:22">
      <c r="A7" s="1" t="n">
        <v>6</v>
      </c>
      <c r="B7" s="15" t="s">
        <v>47</v>
      </c>
      <c r="C7" s="15" t="n">
        <v>12542112.52</v>
      </c>
      <c r="D7" s="51" t="n"/>
      <c r="E7" s="17">
        <f>C7/$I$11-1</f>
        <v/>
      </c>
      <c r="F7" s="18">
        <f>C7/$I$8-1</f>
        <v/>
      </c>
      <c r="H7" s="1" t="s">
        <v>48</v>
      </c>
      <c r="I7" s="32" t="n">
        <v>0.0405</v>
      </c>
      <c r="K7" s="1" t="n">
        <v>6</v>
      </c>
      <c r="L7" s="37" t="s">
        <v>49</v>
      </c>
      <c r="M7" s="7" t="n">
        <v>72800</v>
      </c>
      <c r="N7" s="37" t="s">
        <v>31</v>
      </c>
      <c r="O7" s="27" t="n">
        <v>139.37</v>
      </c>
      <c r="P7" s="28">
        <f>O7*$I$13/$I$8</f>
        <v/>
      </c>
      <c r="S7" t="s">
        <v>50</v>
      </c>
      <c r="T7">
        <f>AVERAGE(C:C)</f>
        <v/>
      </c>
    </row>
    <row r="8" spans="1:22">
      <c r="A8" s="1" t="n">
        <v>7</v>
      </c>
      <c r="B8" s="44" t="s">
        <v>51</v>
      </c>
      <c r="C8" s="15" t="n">
        <v>12982187.78</v>
      </c>
      <c r="E8" s="17">
        <f>C8/$I$11-1</f>
        <v/>
      </c>
      <c r="F8" s="18">
        <f>C8/$I$8-1</f>
        <v/>
      </c>
      <c r="H8" s="20" t="s">
        <v>52</v>
      </c>
      <c r="I8" s="47">
        <f>C8</f>
        <v/>
      </c>
      <c r="K8" s="1" t="n">
        <v>7</v>
      </c>
      <c r="L8" s="37" t="s">
        <v>53</v>
      </c>
      <c r="M8" s="7" t="n">
        <v>300</v>
      </c>
      <c r="N8" s="37" t="s">
        <v>31</v>
      </c>
      <c r="O8" s="27" t="n">
        <v>151.05</v>
      </c>
      <c r="P8" s="28">
        <f>O8*$I$13/$I$8</f>
        <v/>
      </c>
      <c r="S8" t="s">
        <v>54</v>
      </c>
      <c r="T8">
        <f>TRIMMEAN(C:C,0.04)</f>
        <v/>
      </c>
    </row>
    <row r="9" spans="1:22">
      <c r="A9" s="1" t="n">
        <v>8</v>
      </c>
      <c r="B9" s="44" t="s">
        <v>55</v>
      </c>
      <c r="C9" s="15" t="n">
        <v>13250732.32</v>
      </c>
      <c r="E9" s="17">
        <f>C9/$I$11-1</f>
        <v/>
      </c>
      <c r="F9" s="18">
        <f>C9/$I$8-1</f>
        <v/>
      </c>
      <c r="H9" s="20" t="s">
        <v>42</v>
      </c>
      <c r="I9" s="33">
        <f>MAX(C:C)</f>
        <v/>
      </c>
      <c r="K9" s="1" t="n">
        <v>8</v>
      </c>
      <c r="L9" s="37" t="s">
        <v>56</v>
      </c>
      <c r="M9" s="7" t="n">
        <v>1800</v>
      </c>
      <c r="N9" s="37" t="s">
        <v>31</v>
      </c>
      <c r="O9" s="27" t="n">
        <v>353.09</v>
      </c>
      <c r="P9" s="28">
        <f>O9*$I$13/$I$8</f>
        <v/>
      </c>
      <c r="S9" t="s">
        <v>57</v>
      </c>
      <c r="T9">
        <f>MEDIAN(C:C)</f>
        <v/>
      </c>
    </row>
    <row r="10" spans="1:22">
      <c r="A10" s="1" t="n">
        <v>9</v>
      </c>
      <c r="B10" s="44" t="s">
        <v>58</v>
      </c>
      <c r="C10" s="15" t="n">
        <v>13584332.86</v>
      </c>
      <c r="E10" s="17">
        <f>C10/$I$11-1</f>
        <v/>
      </c>
      <c r="F10" s="18">
        <f>C10/$I$8-1</f>
        <v/>
      </c>
      <c r="H10" s="20" t="s">
        <v>46</v>
      </c>
      <c r="I10" s="33">
        <f>MIN(C:C)</f>
        <v/>
      </c>
      <c r="K10" s="1" t="n">
        <v>9</v>
      </c>
      <c r="N10" s="37" t="s">
        <v>31</v>
      </c>
      <c r="O10" s="27" t="n"/>
      <c r="P10" s="28">
        <f>O10*$I$13/$I$8</f>
        <v/>
      </c>
      <c r="S10" t="s">
        <v>59</v>
      </c>
      <c r="T10">
        <f>INDEX(C:C,MATCH("中标",D:D,0))</f>
        <v/>
      </c>
    </row>
    <row r="11" spans="1:22">
      <c r="A11" s="1" t="n">
        <v>10</v>
      </c>
      <c r="B11" s="44" t="s">
        <v>60</v>
      </c>
      <c r="C11" s="15" t="n">
        <v>13871523.81</v>
      </c>
      <c r="E11" s="17">
        <f>C11/$I$11-1</f>
        <v/>
      </c>
      <c r="F11" s="18">
        <f>C11/$I$8-1</f>
        <v/>
      </c>
      <c r="H11" s="20" t="s">
        <v>61</v>
      </c>
      <c r="I11" s="33">
        <f>AVERAGE(C:C)</f>
        <v/>
      </c>
      <c r="K11" s="1" t="n">
        <v>10</v>
      </c>
      <c r="N11" s="37" t="s">
        <v>31</v>
      </c>
      <c r="O11" s="27" t="n"/>
      <c r="P11" s="28">
        <f>O11*$I$13/$I$8</f>
        <v/>
      </c>
      <c r="S11" t="s">
        <v>62</v>
      </c>
      <c r="T11">
        <f>INDEX(C:C,MATCH("NKT",B:B,0))</f>
        <v/>
      </c>
    </row>
    <row r="12" spans="1:22">
      <c r="A12" s="1" t="n">
        <v>11</v>
      </c>
      <c r="B12" s="44" t="s">
        <v>63</v>
      </c>
      <c r="C12" s="15" t="n">
        <v>14367148.19</v>
      </c>
      <c r="E12" s="17">
        <f>C12/$I$11-1</f>
        <v/>
      </c>
      <c r="F12" s="18">
        <f>C12/$I$8-1</f>
        <v/>
      </c>
      <c r="H12" s="20" t="s">
        <v>64</v>
      </c>
      <c r="I12" s="34">
        <f>COUNT(C:C)</f>
        <v/>
      </c>
      <c r="K12" s="1" t="n">
        <v>11</v>
      </c>
      <c r="N12" s="37" t="s">
        <v>31</v>
      </c>
      <c r="O12" s="27" t="n"/>
      <c r="P12" s="28">
        <f>O12*$I$13/$I$8</f>
        <v/>
      </c>
    </row>
    <row r="13" spans="1:22">
      <c r="A13" s="1" t="n">
        <v>12</v>
      </c>
      <c r="B13" s="44" t="n"/>
      <c r="C13" s="15" t="n"/>
      <c r="E13" s="17" t="n"/>
      <c r="F13" s="18" t="n"/>
      <c r="G13" s="21" t="n"/>
      <c r="H13" s="5" t="s">
        <v>65</v>
      </c>
      <c r="I13" s="48" t="n"/>
      <c r="K13" s="1" t="n">
        <v>12</v>
      </c>
      <c r="N13" s="37" t="s">
        <v>31</v>
      </c>
      <c r="O13" s="27" t="n"/>
      <c r="P13" s="28">
        <f>O13*$I$13/$I$8</f>
        <v/>
      </c>
    </row>
    <row r="14" spans="1:22">
      <c r="A14" s="1" t="n">
        <v>13</v>
      </c>
      <c r="B14" s="44" t="n"/>
      <c r="C14" s="15" t="n"/>
      <c r="E14" s="17" t="n"/>
      <c r="F14" s="18" t="n"/>
      <c r="G14" s="21" t="n"/>
      <c r="H14" s="22" t="s">
        <v>66</v>
      </c>
      <c r="I14" s="52">
        <f>1-$I$8/$I$13*(1-I7)</f>
        <v/>
      </c>
      <c r="K14" s="1" t="n">
        <v>13</v>
      </c>
      <c r="N14" s="37" t="s">
        <v>31</v>
      </c>
      <c r="O14" s="27" t="n"/>
      <c r="P14" s="28">
        <f>O14*$I$13/$I$8</f>
        <v/>
      </c>
    </row>
    <row r="15" spans="1:22">
      <c r="B15" s="44" t="n"/>
      <c r="C15" s="15" t="n"/>
      <c r="E15" s="17" t="n"/>
      <c r="F15" s="18" t="n"/>
      <c r="K15" s="1" t="n">
        <v>14</v>
      </c>
      <c r="N15" s="37" t="s">
        <v>31</v>
      </c>
      <c r="O15" s="27" t="n"/>
      <c r="P15" s="28">
        <f>O15*$I$13/$I$8</f>
        <v/>
      </c>
    </row>
    <row r="16" spans="1:22">
      <c r="B16" s="44" t="n"/>
      <c r="C16" s="15" t="n"/>
      <c r="E16" s="17" t="n"/>
      <c r="F16" s="18" t="n"/>
      <c r="K16" s="1" t="n">
        <v>15</v>
      </c>
      <c r="N16" s="37" t="s">
        <v>31</v>
      </c>
      <c r="O16" s="27" t="n"/>
      <c r="P16" s="28">
        <f>O16*$I$13/$I$8</f>
        <v/>
      </c>
    </row>
    <row r="17" spans="1:22">
      <c r="B17" s="44" t="n"/>
      <c r="E17" s="17" t="n"/>
      <c r="F17" s="18" t="n"/>
      <c r="K17" s="1" t="n">
        <v>16</v>
      </c>
      <c r="N17" s="37" t="s">
        <v>31</v>
      </c>
      <c r="O17" s="27" t="n"/>
      <c r="P17" s="28">
        <f>O17*$I$13/$I$8</f>
        <v/>
      </c>
    </row>
    <row r="18" spans="1:22">
      <c r="B18" s="44" t="n"/>
      <c r="C18" s="15" t="n"/>
      <c r="E18" s="17" t="n"/>
      <c r="F18" s="18" t="n"/>
      <c r="K18" s="1" t="n">
        <v>17</v>
      </c>
      <c r="N18" s="37" t="s">
        <v>31</v>
      </c>
      <c r="O18" s="27" t="n"/>
      <c r="P18" s="28">
        <f>O18*$I$13/$I$8</f>
        <v/>
      </c>
    </row>
    <row r="19" spans="1:22">
      <c r="B19" s="44" t="n"/>
      <c r="C19" s="15" t="n"/>
      <c r="E19" s="17" t="n"/>
      <c r="F19" s="18" t="n"/>
      <c r="K19" s="1" t="n">
        <v>18</v>
      </c>
      <c r="N19" s="37" t="s">
        <v>31</v>
      </c>
      <c r="O19" s="27" t="n"/>
      <c r="P19" s="28">
        <f>O19*$I$13/$I$8</f>
        <v/>
      </c>
    </row>
    <row r="20" spans="1:22">
      <c r="K20" s="1" t="n">
        <v>19</v>
      </c>
      <c r="N20" s="37" t="s">
        <v>31</v>
      </c>
      <c r="O20" s="27" t="n"/>
      <c r="P20" s="28">
        <f>O20*$I$13/$I$8</f>
        <v/>
      </c>
    </row>
    <row r="21" spans="1:22">
      <c r="K21" s="1" t="n">
        <v>20</v>
      </c>
      <c r="N21" s="37" t="s">
        <v>31</v>
      </c>
      <c r="O21" s="27" t="n"/>
      <c r="P21" s="28">
        <f>O21*$I$13/$I$8</f>
        <v/>
      </c>
    </row>
    <row r="22" spans="1:22">
      <c r="K22" s="1" t="n">
        <v>21</v>
      </c>
      <c r="N22" s="37" t="s">
        <v>31</v>
      </c>
      <c r="O22" s="27" t="n"/>
      <c r="P22" s="28">
        <f>O22*$I$13/$I$8</f>
        <v/>
      </c>
    </row>
    <row r="23" spans="1:22">
      <c r="K23" s="1" t="n">
        <v>22</v>
      </c>
      <c r="N23" s="37" t="s">
        <v>31</v>
      </c>
      <c r="O23" s="27" t="n"/>
      <c r="P23" s="28">
        <f>O23*$I$13/$I$8</f>
        <v/>
      </c>
    </row>
    <row r="24" spans="1:22">
      <c r="K24" s="1" t="n">
        <v>23</v>
      </c>
      <c r="N24" s="37" t="s">
        <v>31</v>
      </c>
      <c r="O24" s="27" t="n"/>
      <c r="P24" s="28">
        <f>O24*$I$13/$I$8</f>
        <v/>
      </c>
    </row>
    <row r="25" spans="1:22">
      <c r="B25" s="15" t="n"/>
      <c r="K25" s="1" t="n">
        <v>24</v>
      </c>
      <c r="N25" s="37" t="s">
        <v>31</v>
      </c>
      <c r="O25" s="27" t="n"/>
      <c r="P25" s="28">
        <f>O25*$I$13/$I$8</f>
        <v/>
      </c>
    </row>
    <row r="26" spans="1:22">
      <c r="B26" s="15" t="n"/>
      <c r="K26" s="1" t="n">
        <v>25</v>
      </c>
      <c r="N26" s="37" t="s">
        <v>31</v>
      </c>
      <c r="O26" s="27" t="n"/>
      <c r="P26" s="28">
        <f>O26*$I$13/$I$8</f>
        <v/>
      </c>
    </row>
    <row r="27" spans="1:22">
      <c r="B27" s="15" t="n"/>
      <c r="K27" s="1" t="n">
        <v>26</v>
      </c>
      <c r="N27" s="37" t="s">
        <v>31</v>
      </c>
      <c r="O27" s="27" t="n"/>
      <c r="P27" s="28">
        <f>O27*$I$13/$I$8</f>
        <v/>
      </c>
    </row>
    <row r="28" spans="1:22">
      <c r="B28" s="15" t="n"/>
      <c r="O28" s="27" t="n"/>
    </row>
    <row r="29" spans="1:22">
      <c r="B29" s="15" t="n"/>
      <c r="O29" s="27" t="n"/>
    </row>
    <row r="30" spans="1:22">
      <c r="B30" s="15" t="n"/>
      <c r="L30" s="37" t="s">
        <v>67</v>
      </c>
      <c r="O30" s="27" t="n"/>
    </row>
    <row r="31" spans="1:22">
      <c r="B31" s="15" t="n"/>
      <c r="L31" s="37" t="s">
        <v>67</v>
      </c>
      <c r="O31" s="27" t="n"/>
    </row>
    <row r="32" spans="1:22">
      <c r="O32" s="27" t="n"/>
    </row>
    <row r="33" spans="1:22">
      <c r="O33" s="27" t="n"/>
    </row>
    <row r="34" spans="1:22">
      <c r="L34" s="37" t="s">
        <v>67</v>
      </c>
      <c r="O34" s="27" t="n"/>
    </row>
    <row r="35" spans="1:22">
      <c r="L35" s="37" t="s">
        <v>67</v>
      </c>
      <c r="O35" s="27" t="n"/>
    </row>
    <row r="36" spans="1:22">
      <c r="O36" s="27" t="n"/>
    </row>
    <row r="37" spans="1:22">
      <c r="O37" s="27" t="n"/>
    </row>
    <row r="38" spans="1:22">
      <c r="O38" s="27" t="n"/>
    </row>
    <row r="39" spans="1:22">
      <c r="L39" s="37" t="s">
        <v>67</v>
      </c>
      <c r="O39" s="27" t="n"/>
    </row>
    <row r="40" spans="1:22">
      <c r="L40" s="37" t="s">
        <v>67</v>
      </c>
      <c r="O40" s="27" t="n"/>
    </row>
    <row r="41" spans="1:22">
      <c r="O41" s="27" t="n"/>
    </row>
    <row r="42" spans="1:22">
      <c r="O42" s="27" t="n"/>
    </row>
    <row r="43" spans="1:22">
      <c r="L43" s="37" t="s">
        <v>67</v>
      </c>
      <c r="O43" s="27" t="n"/>
    </row>
    <row r="44" spans="1:22">
      <c r="L44" s="37" t="s">
        <v>67</v>
      </c>
      <c r="O44" s="27" t="n"/>
    </row>
  </sheetData>
  <dataValidations count="1">
    <dataValidation allowBlank="1" showErrorMessage="1" showInputMessage="1" sqref="D1:D1048572" type="list">
      <formula1>"中标"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44"/>
  <sheetViews>
    <sheetView tabSelected="1" workbookViewId="0" zoomScaleNormal="100">
      <selection activeCell="F14" sqref="F14"/>
    </sheetView>
  </sheetViews>
  <sheetFormatPr baseColWidth="10" defaultRowHeight="15"/>
  <cols>
    <col customWidth="1" max="1" min="1" style="1" width="5.5"/>
    <col customWidth="1" max="2" min="2" style="4" width="29.5"/>
    <col customWidth="1" max="3" min="3" style="8" width="16.125"/>
    <col customWidth="1" max="4" min="4" style="4" width="9.25"/>
    <col customWidth="1" max="5" min="5" style="5" width="11.625"/>
    <col customWidth="1" max="6" min="6" style="6" width="11.625"/>
    <col customWidth="1" max="7" min="7" style="37" width="6.25"/>
    <col customWidth="1" max="8" min="8" style="37" width="19.25"/>
    <col customWidth="1" max="9" min="9" style="4" width="44.375"/>
    <col customWidth="1" max="10" min="10" style="37" width="9"/>
    <col customWidth="1" max="11" min="11" style="1" width="5.5"/>
    <col customWidth="1" max="12" min="12" style="37" width="38.875"/>
    <col customWidth="1" max="13" min="13" style="7" width="11.75"/>
    <col customWidth="1" max="14" min="14" style="37" width="5.5"/>
    <col customWidth="1" max="15" min="15" style="8" width="14.375"/>
    <col customWidth="1" max="16" min="16" style="6" width="18.625"/>
    <col customWidth="1" max="16384" min="17" style="37" width="9"/>
  </cols>
  <sheetData>
    <row r="1" spans="1:22">
      <c r="A1" s="9" t="s">
        <v>14</v>
      </c>
      <c r="B1" s="12" t="s">
        <v>15</v>
      </c>
      <c r="C1" s="11" t="s">
        <v>16</v>
      </c>
      <c r="D1" s="12" t="s">
        <v>17</v>
      </c>
      <c r="E1" s="13" t="s">
        <v>18</v>
      </c>
      <c r="F1" s="14" t="s">
        <v>19</v>
      </c>
      <c r="H1" s="9" t="s">
        <v>20</v>
      </c>
      <c r="I1" s="23" t="n"/>
      <c r="K1" s="9" t="s">
        <v>14</v>
      </c>
      <c r="L1" s="10" t="s">
        <v>21</v>
      </c>
      <c r="M1" s="24" t="s">
        <v>22</v>
      </c>
      <c r="N1" s="10" t="s">
        <v>23</v>
      </c>
      <c r="O1" s="10" t="s">
        <v>24</v>
      </c>
      <c r="P1" s="25" t="s">
        <v>25</v>
      </c>
      <c r="S1" t="s">
        <v>26</v>
      </c>
      <c r="T1">
        <f>I2</f>
        <v/>
      </c>
      <c r="V1" t="s">
        <v>27</v>
      </c>
    </row>
    <row r="2" spans="1:22">
      <c r="A2" s="1" t="n">
        <v>1</v>
      </c>
      <c r="B2" s="15" t="s">
        <v>28</v>
      </c>
      <c r="C2" s="15" t="n">
        <v>7723821</v>
      </c>
      <c r="D2" s="35" t="n"/>
      <c r="E2" s="17">
        <f>C2/$I$11-1</f>
        <v/>
      </c>
      <c r="F2" s="18">
        <f>C2/$I$8-1</f>
        <v/>
      </c>
      <c r="H2" s="1" t="s">
        <v>26</v>
      </c>
      <c r="I2" s="26" t="s">
        <v>68</v>
      </c>
      <c r="K2" s="1" t="n">
        <v>1</v>
      </c>
      <c r="L2" s="37" t="s">
        <v>69</v>
      </c>
      <c r="M2" s="7" t="n">
        <v>3000</v>
      </c>
      <c r="N2" s="37" t="s">
        <v>31</v>
      </c>
      <c r="O2" s="27" t="n">
        <v>189.76</v>
      </c>
      <c r="P2" s="28">
        <f>O2*$I$13/$I$8</f>
        <v/>
      </c>
      <c r="S2" t="s">
        <v>32</v>
      </c>
      <c r="T2">
        <f>I7</f>
        <v/>
      </c>
      <c r="V2" t="n">
        <v>3.14159</v>
      </c>
    </row>
    <row r="3" spans="1:22">
      <c r="A3" s="1" t="n">
        <v>2</v>
      </c>
      <c r="B3" s="49" t="s">
        <v>33</v>
      </c>
      <c r="C3" s="15" t="n">
        <v>7912357</v>
      </c>
      <c r="E3" s="17">
        <f>C3/$I$11-1</f>
        <v/>
      </c>
      <c r="F3" s="18">
        <f>C3/$I$8-1</f>
        <v/>
      </c>
      <c r="H3" s="1" t="s">
        <v>34</v>
      </c>
      <c r="I3" s="26" t="n"/>
      <c r="K3" s="1" t="n">
        <v>2</v>
      </c>
      <c r="L3" s="37" t="s">
        <v>70</v>
      </c>
      <c r="M3" s="7" t="n">
        <v>1200</v>
      </c>
      <c r="N3" s="37" t="s">
        <v>31</v>
      </c>
      <c r="O3" s="27" t="n">
        <v>195.66</v>
      </c>
      <c r="P3" s="28">
        <f>O3*$I$13/$I$8</f>
        <v/>
      </c>
      <c r="S3" t="s">
        <v>36</v>
      </c>
      <c r="T3">
        <f>COUNTIF(C:C,"&gt;0")</f>
        <v/>
      </c>
      <c r="V3">
        <f>today()</f>
        <v/>
      </c>
    </row>
    <row customHeight="1" ht="20.1" r="4" spans="1:22">
      <c r="A4" s="1" t="n">
        <v>3</v>
      </c>
      <c r="B4" s="15" t="s">
        <v>40</v>
      </c>
      <c r="C4" s="15" t="n">
        <v>8346780</v>
      </c>
      <c r="E4" s="17">
        <f>C4/$I$11-1</f>
        <v/>
      </c>
      <c r="F4" s="18">
        <f>C4/$I$8-1</f>
        <v/>
      </c>
      <c r="H4" s="19" t="s">
        <v>6</v>
      </c>
      <c r="I4" s="50">
        <f>基本信息!B5</f>
        <v/>
      </c>
      <c r="K4" s="1" t="n">
        <v>3</v>
      </c>
      <c r="L4" s="37" t="s">
        <v>69</v>
      </c>
      <c r="M4" s="7" t="n">
        <v>20</v>
      </c>
      <c r="N4" s="37" t="s">
        <v>31</v>
      </c>
      <c r="O4" s="27" t="n">
        <v>189.76</v>
      </c>
      <c r="P4" s="28">
        <f>O4*$I$13/$I$8</f>
        <v/>
      </c>
      <c r="S4" t="s">
        <v>39</v>
      </c>
      <c r="T4">
        <f>INDEX(B:B,MATCH("中标",D:D,0))</f>
        <v/>
      </c>
      <c r="V4">
        <f>max(B:B)</f>
        <v/>
      </c>
    </row>
    <row customHeight="1" ht="17.25" r="5" spans="1:22">
      <c r="A5" s="1" t="n">
        <v>4</v>
      </c>
      <c r="B5" s="15" t="s">
        <v>37</v>
      </c>
      <c r="C5" s="15" t="n">
        <v>8371546.3</v>
      </c>
      <c r="E5" s="17">
        <f>C5/$I$11-1</f>
        <v/>
      </c>
      <c r="F5" s="18">
        <f>C5/$I$8-1</f>
        <v/>
      </c>
      <c r="I5" s="30" t="n"/>
      <c r="K5" s="1" t="n">
        <v>4</v>
      </c>
      <c r="L5" s="37" t="s">
        <v>71</v>
      </c>
      <c r="M5" s="7" t="n">
        <v>90</v>
      </c>
      <c r="N5" s="37" t="s">
        <v>31</v>
      </c>
      <c r="O5" s="27" t="n">
        <v>157.97</v>
      </c>
      <c r="P5" s="28">
        <f>O5*$I$13/$I$8</f>
        <v/>
      </c>
      <c r="S5" t="s">
        <v>42</v>
      </c>
      <c r="T5">
        <f>MAX(C:C)</f>
        <v/>
      </c>
    </row>
    <row r="6" spans="1:22">
      <c r="A6" s="1" t="n">
        <v>5</v>
      </c>
      <c r="B6" s="15" t="s">
        <v>55</v>
      </c>
      <c r="C6" s="15" t="n">
        <v>8394194.9</v>
      </c>
      <c r="E6" s="17">
        <f>C6/$I$11-1</f>
        <v/>
      </c>
      <c r="F6" s="18">
        <f>C6/$I$8-1</f>
        <v/>
      </c>
      <c r="H6" s="9" t="s">
        <v>44</v>
      </c>
      <c r="I6" s="31" t="n"/>
      <c r="K6" s="1" t="n">
        <v>5</v>
      </c>
      <c r="L6" s="37" t="s">
        <v>38</v>
      </c>
      <c r="M6" s="7" t="n">
        <v>13000</v>
      </c>
      <c r="N6" s="37" t="s">
        <v>31</v>
      </c>
      <c r="O6" s="27" t="n">
        <v>106.29</v>
      </c>
      <c r="P6" s="28">
        <f>O6*$I$13/$I$8</f>
        <v/>
      </c>
      <c r="S6" t="s">
        <v>46</v>
      </c>
      <c r="T6">
        <f>MIN(C:C)</f>
        <v/>
      </c>
    </row>
    <row r="7" spans="1:22">
      <c r="A7" s="1" t="n">
        <v>6</v>
      </c>
      <c r="B7" s="15" t="s">
        <v>43</v>
      </c>
      <c r="C7" s="15" t="n">
        <v>8427048</v>
      </c>
      <c r="D7" s="51" t="n"/>
      <c r="E7" s="17">
        <f>C7/$I$11-1</f>
        <v/>
      </c>
      <c r="F7" s="18">
        <f>C7/$I$8-1</f>
        <v/>
      </c>
      <c r="H7" s="1" t="s">
        <v>48</v>
      </c>
      <c r="I7" s="32" t="n">
        <v>0.0411</v>
      </c>
      <c r="K7" s="1" t="n">
        <v>6</v>
      </c>
      <c r="L7" s="37" t="s">
        <v>72</v>
      </c>
      <c r="M7" s="7" t="n">
        <v>4600</v>
      </c>
      <c r="N7" s="37" t="s">
        <v>31</v>
      </c>
      <c r="O7" s="27" t="n">
        <v>122.09</v>
      </c>
      <c r="P7" s="28">
        <f>O7*$I$13/$I$8</f>
        <v/>
      </c>
      <c r="S7" t="s">
        <v>50</v>
      </c>
      <c r="T7">
        <f>AVERAGE(C:C)</f>
        <v/>
      </c>
    </row>
    <row r="8" spans="1:22">
      <c r="A8" s="1" t="n">
        <v>7</v>
      </c>
      <c r="B8" s="44" t="s">
        <v>51</v>
      </c>
      <c r="C8" s="15" t="n">
        <v>8569304.5</v>
      </c>
      <c r="E8" s="17">
        <f>C8/$I$11-1</f>
        <v/>
      </c>
      <c r="F8" s="18">
        <f>C8/$I$8-1</f>
        <v/>
      </c>
      <c r="H8" s="20" t="s">
        <v>52</v>
      </c>
      <c r="I8" s="47">
        <f>C8</f>
        <v/>
      </c>
      <c r="K8" s="1" t="n">
        <v>7</v>
      </c>
      <c r="L8" s="37" t="s">
        <v>45</v>
      </c>
      <c r="M8" s="7" t="n">
        <v>2000</v>
      </c>
      <c r="N8" s="37" t="s">
        <v>31</v>
      </c>
      <c r="O8" s="27" t="n">
        <v>130.67</v>
      </c>
      <c r="P8" s="28">
        <f>O8*$I$13/$I$8</f>
        <v/>
      </c>
      <c r="S8" t="s">
        <v>54</v>
      </c>
      <c r="T8">
        <f>TRIMMEAN(C:C,0.04)</f>
        <v/>
      </c>
    </row>
    <row r="9" spans="1:22">
      <c r="A9" s="1" t="n">
        <v>8</v>
      </c>
      <c r="B9" s="44" t="s">
        <v>60</v>
      </c>
      <c r="C9" s="15" t="n">
        <v>8904788.300000001</v>
      </c>
      <c r="E9" s="17">
        <f>C9/$I$11-1</f>
        <v/>
      </c>
      <c r="F9" s="18">
        <f>C9/$I$8-1</f>
        <v/>
      </c>
      <c r="H9" s="20" t="s">
        <v>42</v>
      </c>
      <c r="I9" s="33">
        <f>MAX(C:C)</f>
        <v/>
      </c>
      <c r="K9" s="1" t="n">
        <v>8</v>
      </c>
      <c r="L9" s="37" t="s">
        <v>73</v>
      </c>
      <c r="M9" s="7" t="n">
        <v>2100</v>
      </c>
      <c r="N9" s="37" t="s">
        <v>31</v>
      </c>
      <c r="O9" s="27" t="n">
        <v>168.12</v>
      </c>
      <c r="P9" s="28">
        <f>O9*$I$13/$I$8</f>
        <v/>
      </c>
      <c r="S9" t="s">
        <v>57</v>
      </c>
      <c r="T9">
        <f>MEDIAN(C:C)</f>
        <v/>
      </c>
    </row>
    <row r="10" spans="1:22">
      <c r="A10" s="1" t="n">
        <v>9</v>
      </c>
      <c r="B10" s="44" t="s">
        <v>63</v>
      </c>
      <c r="C10" s="15" t="n">
        <v>9660293.199999999</v>
      </c>
      <c r="E10" s="17">
        <f>C10/$I$11-1</f>
        <v/>
      </c>
      <c r="F10" s="18">
        <f>C10/$I$8-1</f>
        <v/>
      </c>
      <c r="H10" s="20" t="s">
        <v>46</v>
      </c>
      <c r="I10" s="33">
        <f>MIN(C:C)</f>
        <v/>
      </c>
      <c r="K10" s="1" t="n">
        <v>9</v>
      </c>
      <c r="L10" s="37" t="s">
        <v>74</v>
      </c>
      <c r="M10" s="7" t="n">
        <v>2100</v>
      </c>
      <c r="N10" s="37" t="s">
        <v>31</v>
      </c>
      <c r="O10" s="27" t="n">
        <v>188.65</v>
      </c>
      <c r="P10" s="28">
        <f>O10*$I$13/$I$8</f>
        <v/>
      </c>
      <c r="S10" t="s">
        <v>59</v>
      </c>
      <c r="T10">
        <f>INDEX(C:C,MATCH("中标",D:D,0))</f>
        <v/>
      </c>
    </row>
    <row r="11" spans="1:22">
      <c r="A11" s="1" t="n">
        <v>10</v>
      </c>
      <c r="B11" s="44" t="n"/>
      <c r="C11" s="15" t="n"/>
      <c r="E11" s="17" t="n"/>
      <c r="F11" s="18" t="n"/>
      <c r="H11" s="20" t="s">
        <v>61</v>
      </c>
      <c r="I11" s="33">
        <f>AVERAGE(C:C)</f>
        <v/>
      </c>
      <c r="K11" s="1" t="n">
        <v>10</v>
      </c>
      <c r="L11" s="37" t="s">
        <v>38</v>
      </c>
      <c r="M11" s="7" t="n">
        <v>4500</v>
      </c>
      <c r="N11" s="37" t="s">
        <v>31</v>
      </c>
      <c r="O11" s="27" t="n">
        <v>106.29</v>
      </c>
      <c r="P11" s="28">
        <f>O11*$I$13/$I$8</f>
        <v/>
      </c>
      <c r="S11" t="s">
        <v>62</v>
      </c>
      <c r="T11">
        <f>INDEX(C:C,MATCH("NKT",B:B,0))</f>
        <v/>
      </c>
    </row>
    <row r="12" spans="1:22">
      <c r="A12" s="1" t="n">
        <v>11</v>
      </c>
      <c r="B12" s="44" t="n"/>
      <c r="C12" s="15" t="n"/>
      <c r="E12" s="17" t="n"/>
      <c r="F12" s="18" t="n"/>
      <c r="H12" s="20" t="s">
        <v>64</v>
      </c>
      <c r="I12" s="34">
        <f>COUNT(C:C)</f>
        <v/>
      </c>
      <c r="K12" s="1" t="n">
        <v>11</v>
      </c>
      <c r="L12" s="37" t="s">
        <v>49</v>
      </c>
      <c r="M12" s="7" t="n">
        <v>5600</v>
      </c>
      <c r="N12" s="37" t="s">
        <v>31</v>
      </c>
      <c r="O12" s="27" t="n">
        <v>140.03</v>
      </c>
      <c r="P12" s="28">
        <f>O12*$I$13/$I$8</f>
        <v/>
      </c>
    </row>
    <row r="13" spans="1:22">
      <c r="A13" s="1" t="n">
        <v>12</v>
      </c>
      <c r="B13" s="44" t="n"/>
      <c r="C13" s="15" t="n"/>
      <c r="E13" s="17" t="n"/>
      <c r="F13" s="18" t="n"/>
      <c r="G13" s="21" t="n"/>
      <c r="H13" s="5" t="s">
        <v>65</v>
      </c>
      <c r="I13" s="48" t="n"/>
      <c r="K13" s="1" t="n">
        <v>12</v>
      </c>
      <c r="L13" s="37" t="s">
        <v>53</v>
      </c>
      <c r="M13" s="7" t="n">
        <v>8300</v>
      </c>
      <c r="N13" s="37" t="s">
        <v>31</v>
      </c>
      <c r="O13" s="27" t="n">
        <v>151.77</v>
      </c>
      <c r="P13" s="28">
        <f>O13*$I$13/$I$8</f>
        <v/>
      </c>
    </row>
    <row customHeight="1" ht="17.25" r="14" spans="1:22">
      <c r="A14" s="1" t="n">
        <v>13</v>
      </c>
      <c r="B14" s="44" t="n"/>
      <c r="C14" s="15" t="n"/>
      <c r="E14" s="17" t="n"/>
      <c r="F14" s="18" t="n"/>
      <c r="G14" s="21" t="n"/>
      <c r="H14" s="22" t="s">
        <v>66</v>
      </c>
      <c r="I14" s="52">
        <f>1-$I$8/$I$13*(1-I7)</f>
        <v/>
      </c>
      <c r="K14" s="1" t="n">
        <v>13</v>
      </c>
      <c r="L14" s="37" t="s">
        <v>74</v>
      </c>
      <c r="M14" s="7" t="n">
        <v>5500</v>
      </c>
      <c r="N14" s="37" t="s">
        <v>31</v>
      </c>
      <c r="O14" s="27" t="n">
        <v>188.65</v>
      </c>
      <c r="P14" s="28">
        <f>O14*$I$13/$I$8</f>
        <v/>
      </c>
    </row>
    <row r="15" spans="1:22">
      <c r="B15" s="44" t="n"/>
      <c r="C15" s="15" t="n"/>
      <c r="E15" s="17" t="n"/>
      <c r="F15" s="18" t="n"/>
      <c r="K15" s="1" t="n">
        <v>14</v>
      </c>
      <c r="L15" s="37" t="s">
        <v>75</v>
      </c>
      <c r="M15" s="7" t="n">
        <v>5500</v>
      </c>
      <c r="N15" s="37" t="s">
        <v>31</v>
      </c>
      <c r="O15" s="27" t="n">
        <v>224.28</v>
      </c>
      <c r="P15" s="28">
        <f>O15*$I$13/$I$8</f>
        <v/>
      </c>
    </row>
    <row r="16" spans="1:22">
      <c r="B16" s="44" t="n"/>
      <c r="C16" s="15" t="n"/>
      <c r="E16" s="17" t="n"/>
      <c r="F16" s="18" t="n"/>
      <c r="K16" s="1" t="n">
        <v>15</v>
      </c>
      <c r="N16" s="37" t="s">
        <v>31</v>
      </c>
      <c r="O16" s="27" t="n"/>
      <c r="P16" s="28">
        <f>O16*$I$13/$I$8</f>
        <v/>
      </c>
    </row>
    <row r="17" spans="1:22">
      <c r="B17" s="44" t="n"/>
      <c r="E17" s="17" t="n"/>
      <c r="F17" s="18" t="n"/>
      <c r="K17" s="1" t="n">
        <v>16</v>
      </c>
      <c r="N17" s="37" t="s">
        <v>31</v>
      </c>
      <c r="O17" s="27" t="n"/>
      <c r="P17" s="28">
        <f>O17*$I$13/$I$8</f>
        <v/>
      </c>
    </row>
    <row r="18" spans="1:22">
      <c r="B18" s="44" t="n"/>
      <c r="C18" s="15" t="n"/>
      <c r="E18" s="17" t="n"/>
      <c r="F18" s="18" t="n"/>
      <c r="K18" s="1" t="n">
        <v>17</v>
      </c>
      <c r="N18" s="37" t="s">
        <v>31</v>
      </c>
      <c r="O18" s="27" t="n"/>
      <c r="P18" s="28">
        <f>O18*$I$13/$I$8</f>
        <v/>
      </c>
    </row>
    <row r="19" spans="1:22">
      <c r="B19" s="44" t="n"/>
      <c r="C19" s="15" t="n"/>
      <c r="E19" s="17" t="n"/>
      <c r="F19" s="18" t="n"/>
      <c r="K19" s="1" t="n">
        <v>18</v>
      </c>
      <c r="N19" s="37" t="s">
        <v>31</v>
      </c>
      <c r="O19" s="27" t="n"/>
      <c r="P19" s="28">
        <f>O19*$I$13/$I$8</f>
        <v/>
      </c>
    </row>
    <row r="20" spans="1:22">
      <c r="K20" s="1" t="n">
        <v>19</v>
      </c>
      <c r="N20" s="37" t="s">
        <v>31</v>
      </c>
      <c r="O20" s="27" t="n"/>
      <c r="P20" s="28">
        <f>O20*$I$13/$I$8</f>
        <v/>
      </c>
    </row>
    <row r="21" spans="1:22">
      <c r="K21" s="1" t="n">
        <v>20</v>
      </c>
      <c r="N21" s="37" t="s">
        <v>31</v>
      </c>
      <c r="O21" s="27" t="n"/>
      <c r="P21" s="28">
        <f>O21*$I$13/$I$8</f>
        <v/>
      </c>
    </row>
    <row r="22" spans="1:22">
      <c r="K22" s="1" t="n">
        <v>21</v>
      </c>
      <c r="N22" s="37" t="s">
        <v>31</v>
      </c>
      <c r="O22" s="27" t="n"/>
      <c r="P22" s="28">
        <f>O22*$I$13/$I$8</f>
        <v/>
      </c>
    </row>
    <row r="23" spans="1:22">
      <c r="K23" s="1" t="n">
        <v>22</v>
      </c>
      <c r="N23" s="37" t="s">
        <v>31</v>
      </c>
      <c r="O23" s="27" t="n"/>
      <c r="P23" s="28">
        <f>O23*$I$13/$I$8</f>
        <v/>
      </c>
    </row>
    <row r="24" spans="1:22">
      <c r="K24" s="1" t="n">
        <v>23</v>
      </c>
      <c r="N24" s="37" t="s">
        <v>31</v>
      </c>
      <c r="O24" s="27" t="n"/>
      <c r="P24" s="28">
        <f>O24*$I$13/$I$8</f>
        <v/>
      </c>
    </row>
    <row r="25" spans="1:22">
      <c r="B25" s="15" t="n"/>
      <c r="K25" s="1" t="n">
        <v>24</v>
      </c>
      <c r="N25" s="37" t="s">
        <v>31</v>
      </c>
      <c r="O25" s="27" t="n"/>
      <c r="P25" s="28">
        <f>O25*$I$13/$I$8</f>
        <v/>
      </c>
    </row>
    <row r="26" spans="1:22">
      <c r="B26" s="15" t="n"/>
      <c r="K26" s="1" t="n">
        <v>25</v>
      </c>
      <c r="N26" s="37" t="s">
        <v>31</v>
      </c>
      <c r="O26" s="27" t="n"/>
      <c r="P26" s="28">
        <f>O26*$I$13/$I$8</f>
        <v/>
      </c>
    </row>
    <row r="27" spans="1:22">
      <c r="B27" s="15" t="n"/>
      <c r="K27" s="1" t="n">
        <v>26</v>
      </c>
      <c r="N27" s="37" t="s">
        <v>31</v>
      </c>
      <c r="O27" s="27" t="n"/>
      <c r="P27" s="28">
        <f>O27*$I$13/$I$8</f>
        <v/>
      </c>
    </row>
    <row r="28" spans="1:22">
      <c r="B28" s="15" t="n"/>
      <c r="O28" s="27" t="n"/>
    </row>
    <row r="29" spans="1:22">
      <c r="B29" s="15" t="n"/>
      <c r="O29" s="27" t="n"/>
    </row>
    <row r="30" spans="1:22">
      <c r="B30" s="15" t="n"/>
      <c r="L30" s="37" t="s">
        <v>67</v>
      </c>
      <c r="O30" s="27" t="n"/>
    </row>
    <row r="31" spans="1:22">
      <c r="B31" s="15" t="n"/>
      <c r="L31" s="37" t="s">
        <v>67</v>
      </c>
      <c r="O31" s="27" t="n"/>
    </row>
    <row r="32" spans="1:22">
      <c r="O32" s="27" t="n"/>
    </row>
    <row r="33" spans="1:22">
      <c r="O33" s="27" t="n"/>
    </row>
    <row r="34" spans="1:22">
      <c r="L34" s="37" t="s">
        <v>67</v>
      </c>
      <c r="O34" s="27" t="n"/>
    </row>
    <row r="35" spans="1:22">
      <c r="L35" s="37" t="s">
        <v>67</v>
      </c>
      <c r="O35" s="27" t="n"/>
    </row>
    <row r="36" spans="1:22">
      <c r="O36" s="27" t="n"/>
    </row>
    <row r="37" spans="1:22">
      <c r="O37" s="27" t="n"/>
    </row>
    <row r="38" spans="1:22">
      <c r="O38" s="27" t="n"/>
    </row>
    <row r="39" spans="1:22">
      <c r="L39" s="37" t="s">
        <v>67</v>
      </c>
      <c r="O39" s="27" t="n"/>
    </row>
    <row r="40" spans="1:22">
      <c r="L40" s="37" t="s">
        <v>67</v>
      </c>
      <c r="O40" s="27" t="n"/>
    </row>
    <row r="41" spans="1:22">
      <c r="O41" s="27" t="n"/>
    </row>
    <row r="42" spans="1:22">
      <c r="O42" s="27" t="n"/>
    </row>
    <row r="43" spans="1:22">
      <c r="L43" s="37" t="s">
        <v>67</v>
      </c>
      <c r="O43" s="27" t="n"/>
    </row>
    <row r="44" spans="1:22">
      <c r="L44" s="37" t="s">
        <v>67</v>
      </c>
      <c r="O44" s="27" t="n"/>
    </row>
  </sheetData>
  <dataValidations count="1">
    <dataValidation allowBlank="1" showErrorMessage="1" showInputMessage="1" sqref="D1:D1048572" type="list">
      <formula1>"中标"</formula1>
    </dataValidation>
  </dataValidation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44"/>
  <sheetViews>
    <sheetView workbookViewId="0" zoomScaleNormal="100">
      <selection activeCell="C1" sqref="C1"/>
    </sheetView>
  </sheetViews>
  <sheetFormatPr baseColWidth="10" defaultRowHeight="15"/>
  <cols>
    <col customWidth="1" max="1" min="1" style="1" width="5.5"/>
    <col customWidth="1" max="2" min="2" style="4" width="29.5"/>
    <col bestFit="1" customWidth="1" max="3" min="3" style="8" width="18.625"/>
    <col customWidth="1" max="4" min="4" style="4" width="9.25"/>
    <col customWidth="1" max="5" min="5" style="5" width="11.625"/>
    <col customWidth="1" max="6" min="6" style="6" width="11.625"/>
    <col customWidth="1" max="7" min="7" style="37" width="6.25"/>
    <col customWidth="1" max="8" min="8" style="37" width="19.25"/>
    <col customWidth="1" max="9" min="9" style="4" width="44.375"/>
    <col customWidth="1" max="10" min="10" style="37" width="9"/>
    <col customWidth="1" max="11" min="11" style="1" width="5.5"/>
    <col customWidth="1" max="12" min="12" style="37" width="38.875"/>
    <col customWidth="1" max="13" min="13" style="7" width="11.75"/>
    <col customWidth="1" max="14" min="14" style="37" width="5.5"/>
    <col customWidth="1" max="15" min="15" style="8" width="14.375"/>
    <col customWidth="1" max="16" min="16" style="6" width="18.625"/>
    <col customWidth="1" max="16384" min="17" style="37" width="9"/>
  </cols>
  <sheetData>
    <row r="1" spans="1:22">
      <c r="A1" s="9" t="s">
        <v>14</v>
      </c>
      <c r="B1" s="12" t="s">
        <v>15</v>
      </c>
      <c r="C1" s="11" t="s">
        <v>16</v>
      </c>
      <c r="D1" s="12" t="s">
        <v>17</v>
      </c>
      <c r="E1" s="13" t="s">
        <v>18</v>
      </c>
      <c r="F1" s="14" t="s">
        <v>19</v>
      </c>
      <c r="H1" s="9" t="s">
        <v>20</v>
      </c>
      <c r="I1" s="23" t="n"/>
      <c r="K1" s="9" t="s">
        <v>14</v>
      </c>
      <c r="L1" s="10" t="s">
        <v>21</v>
      </c>
      <c r="M1" s="24" t="s">
        <v>22</v>
      </c>
      <c r="N1" s="10" t="s">
        <v>23</v>
      </c>
      <c r="O1" s="10" t="s">
        <v>24</v>
      </c>
      <c r="P1" s="25" t="s">
        <v>25</v>
      </c>
      <c r="S1" t="s">
        <v>26</v>
      </c>
      <c r="T1">
        <f>I2</f>
        <v/>
      </c>
      <c r="V1" t="s">
        <v>27</v>
      </c>
    </row>
    <row r="2" spans="1:22">
      <c r="A2" s="1" t="n">
        <v>1</v>
      </c>
      <c r="B2" s="15" t="s">
        <v>28</v>
      </c>
      <c r="C2" s="15" t="n">
        <v>8860977.300000001</v>
      </c>
      <c r="D2" s="35" t="n"/>
      <c r="E2" s="17">
        <f>C2/$I$11-1</f>
        <v/>
      </c>
      <c r="F2" s="18">
        <f>C2/$I$8-1</f>
        <v/>
      </c>
      <c r="H2" s="1" t="s">
        <v>26</v>
      </c>
      <c r="I2" s="26" t="s">
        <v>76</v>
      </c>
      <c r="K2" s="1" t="n">
        <v>1</v>
      </c>
      <c r="L2" s="37" t="s">
        <v>77</v>
      </c>
      <c r="M2" s="7" t="n">
        <v>43930</v>
      </c>
      <c r="N2" s="37" t="s">
        <v>31</v>
      </c>
      <c r="O2" s="27" t="n">
        <v>204.94</v>
      </c>
      <c r="P2" s="28">
        <f>O2*$I$13/$I$8</f>
        <v/>
      </c>
      <c r="S2" t="s">
        <v>32</v>
      </c>
      <c r="T2">
        <f>I7</f>
        <v/>
      </c>
      <c r="V2" t="n">
        <v>3.14159</v>
      </c>
    </row>
    <row r="3" spans="1:22">
      <c r="A3" s="1" t="n">
        <v>2</v>
      </c>
      <c r="B3" s="49" t="s">
        <v>78</v>
      </c>
      <c r="C3" s="15" t="n">
        <v>9173546.4</v>
      </c>
      <c r="E3" s="17">
        <f>C3/$I$11-1</f>
        <v/>
      </c>
      <c r="F3" s="18">
        <f>C3/$I$8-1</f>
        <v/>
      </c>
      <c r="H3" s="1" t="s">
        <v>34</v>
      </c>
      <c r="I3" s="26" t="n"/>
      <c r="K3" s="1" t="n">
        <v>2</v>
      </c>
      <c r="L3" s="37" t="s">
        <v>79</v>
      </c>
      <c r="M3" s="7" t="n">
        <v>810</v>
      </c>
      <c r="N3" s="37" t="s">
        <v>31</v>
      </c>
      <c r="O3" s="27" t="n">
        <v>186.3</v>
      </c>
      <c r="P3" s="28">
        <f>O3*$I$13/$I$8</f>
        <v/>
      </c>
      <c r="S3" t="s">
        <v>36</v>
      </c>
      <c r="T3">
        <f>COUNTIF(C:C,"&gt;0")</f>
        <v/>
      </c>
      <c r="V3">
        <f>today()</f>
        <v/>
      </c>
    </row>
    <row customHeight="1" ht="20.1" r="4" spans="1:22">
      <c r="A4" s="1" t="n">
        <v>3</v>
      </c>
      <c r="B4" s="15" t="s">
        <v>33</v>
      </c>
      <c r="C4" s="15" t="n">
        <v>9225250</v>
      </c>
      <c r="E4" s="17">
        <f>C4/$I$11-1</f>
        <v/>
      </c>
      <c r="F4" s="18">
        <f>C4/$I$8-1</f>
        <v/>
      </c>
      <c r="H4" s="19" t="s">
        <v>6</v>
      </c>
      <c r="I4" s="50">
        <f>基本信息!B5</f>
        <v/>
      </c>
      <c r="K4" s="1" t="n">
        <v>3</v>
      </c>
      <c r="L4" s="37" t="s">
        <v>80</v>
      </c>
      <c r="M4" s="7" t="n">
        <v>270</v>
      </c>
      <c r="N4" s="37" t="s">
        <v>31</v>
      </c>
      <c r="O4" s="27" t="n">
        <v>229.6</v>
      </c>
      <c r="P4" s="28">
        <f>O4*$I$13/$I$8</f>
        <v/>
      </c>
      <c r="S4" t="s">
        <v>39</v>
      </c>
      <c r="T4">
        <f>INDEX(B:B,MATCH("中标",D:D,0))</f>
        <v/>
      </c>
      <c r="V4">
        <f>max(B:B)</f>
        <v/>
      </c>
    </row>
    <row customHeight="1" ht="17.25" r="5" spans="1:22">
      <c r="A5" s="1" t="n">
        <v>4</v>
      </c>
      <c r="B5" s="15" t="s">
        <v>40</v>
      </c>
      <c r="C5" s="15" t="n">
        <v>9401603.1</v>
      </c>
      <c r="E5" s="17">
        <f>C5/$I$11-1</f>
        <v/>
      </c>
      <c r="F5" s="18">
        <f>C5/$I$8-1</f>
        <v/>
      </c>
      <c r="I5" s="30" t="n"/>
      <c r="K5" s="1" t="n">
        <v>4</v>
      </c>
      <c r="L5" s="37" t="s">
        <v>81</v>
      </c>
      <c r="M5" s="7" t="n">
        <v>220</v>
      </c>
      <c r="N5" s="37" t="s">
        <v>31</v>
      </c>
      <c r="O5" s="27" t="n">
        <v>189.07</v>
      </c>
      <c r="P5" s="28">
        <f>O5*$I$13/$I$8</f>
        <v/>
      </c>
      <c r="S5" t="s">
        <v>42</v>
      </c>
      <c r="T5">
        <f>MAX(C:C)</f>
        <v/>
      </c>
    </row>
    <row r="6" spans="1:22">
      <c r="A6" s="1" t="n">
        <v>5</v>
      </c>
      <c r="B6" s="15" t="s">
        <v>37</v>
      </c>
      <c r="C6" s="15" t="n">
        <v>9423639.1</v>
      </c>
      <c r="E6" s="17">
        <f>C6/$I$11-1</f>
        <v/>
      </c>
      <c r="F6" s="18">
        <f>C6/$I$8-1</f>
        <v/>
      </c>
      <c r="H6" s="9" t="s">
        <v>44</v>
      </c>
      <c r="I6" s="31" t="n"/>
      <c r="K6" s="1" t="n">
        <v>5</v>
      </c>
      <c r="L6" s="37" t="s">
        <v>82</v>
      </c>
      <c r="M6" s="7" t="n">
        <v>1400</v>
      </c>
      <c r="N6" s="37" t="s">
        <v>31</v>
      </c>
      <c r="O6" s="27" t="n">
        <v>168.48</v>
      </c>
      <c r="P6" s="28">
        <f>O6*$I$13/$I$8</f>
        <v/>
      </c>
      <c r="S6" t="s">
        <v>46</v>
      </c>
      <c r="T6">
        <f>MIN(C:C)</f>
        <v/>
      </c>
    </row>
    <row r="7" spans="1:22">
      <c r="A7" s="1" t="n">
        <v>6</v>
      </c>
      <c r="B7" s="15" t="s">
        <v>60</v>
      </c>
      <c r="C7" s="15" t="n">
        <v>9738925.4</v>
      </c>
      <c r="D7" s="51" t="n"/>
      <c r="E7" s="17">
        <f>C7/$I$11-1</f>
        <v/>
      </c>
      <c r="F7" s="18">
        <f>C7/$I$8-1</f>
        <v/>
      </c>
      <c r="H7" s="1" t="s">
        <v>48</v>
      </c>
      <c r="I7" s="32" t="n">
        <v>0.0408</v>
      </c>
      <c r="K7" s="1" t="n">
        <v>6</v>
      </c>
      <c r="L7" s="37" t="s">
        <v>79</v>
      </c>
      <c r="M7" s="7" t="n">
        <v>2880</v>
      </c>
      <c r="N7" s="37" t="s">
        <v>31</v>
      </c>
      <c r="O7" s="27" t="n">
        <v>186.3</v>
      </c>
      <c r="P7" s="28">
        <f>O7*$I$13/$I$8</f>
        <v/>
      </c>
      <c r="S7" t="s">
        <v>50</v>
      </c>
      <c r="T7">
        <f>AVERAGE(C:C)</f>
        <v/>
      </c>
    </row>
    <row r="8" spans="1:22">
      <c r="A8" s="1" t="n">
        <v>7</v>
      </c>
      <c r="B8" s="44" t="s">
        <v>58</v>
      </c>
      <c r="C8" s="15" t="n">
        <v>9905552.9</v>
      </c>
      <c r="E8" s="17">
        <f>C8/$I$11-1</f>
        <v/>
      </c>
      <c r="F8" s="18">
        <f>C8/$I$8-1</f>
        <v/>
      </c>
      <c r="H8" s="20" t="s">
        <v>52</v>
      </c>
      <c r="I8" s="47">
        <f>C10</f>
        <v/>
      </c>
      <c r="K8" s="1" t="n">
        <v>7</v>
      </c>
      <c r="L8" s="37" t="s">
        <v>80</v>
      </c>
      <c r="M8" s="7" t="n">
        <v>540</v>
      </c>
      <c r="N8" s="37" t="s">
        <v>31</v>
      </c>
      <c r="O8" s="27" t="n">
        <v>229.6</v>
      </c>
      <c r="P8" s="28">
        <f>O8*$I$13/$I$8</f>
        <v/>
      </c>
      <c r="S8" t="s">
        <v>54</v>
      </c>
      <c r="T8">
        <f>TRIMMEAN(C:C,0.04)</f>
        <v/>
      </c>
    </row>
    <row r="9" spans="1:22">
      <c r="A9" s="1" t="n">
        <v>8</v>
      </c>
      <c r="B9" s="44" t="s">
        <v>63</v>
      </c>
      <c r="C9" s="15" t="n">
        <v>9915306.699999999</v>
      </c>
      <c r="E9" s="17">
        <f>C9/$I$11-1</f>
        <v/>
      </c>
      <c r="F9" s="18">
        <f>C9/$I$8-1</f>
        <v/>
      </c>
      <c r="H9" s="20" t="s">
        <v>42</v>
      </c>
      <c r="I9" s="33">
        <f>MAX(C:C)</f>
        <v/>
      </c>
      <c r="K9" s="1" t="n">
        <v>8</v>
      </c>
      <c r="N9" s="37" t="s">
        <v>31</v>
      </c>
      <c r="O9" s="27" t="n"/>
      <c r="P9" s="28">
        <f>O9*$I$13/$I$8</f>
        <v/>
      </c>
      <c r="S9" t="s">
        <v>57</v>
      </c>
      <c r="T9">
        <f>MEDIAN(C:C)</f>
        <v/>
      </c>
    </row>
    <row r="10" spans="1:22">
      <c r="A10" s="1" t="n">
        <v>9</v>
      </c>
      <c r="B10" s="44" t="s">
        <v>51</v>
      </c>
      <c r="C10" s="15" t="n">
        <v>10153904.6</v>
      </c>
      <c r="E10" s="17">
        <f>C10/$I$11-1</f>
        <v/>
      </c>
      <c r="F10" s="18">
        <f>C10/$I$8-1</f>
        <v/>
      </c>
      <c r="H10" s="20" t="s">
        <v>46</v>
      </c>
      <c r="I10" s="33">
        <f>MIN(C:C)</f>
        <v/>
      </c>
      <c r="K10" s="1" t="n">
        <v>9</v>
      </c>
      <c r="N10" s="37" t="s">
        <v>31</v>
      </c>
      <c r="O10" s="27" t="n"/>
      <c r="P10" s="28">
        <f>O10*$I$13/$I$8</f>
        <v/>
      </c>
      <c r="S10" t="s">
        <v>59</v>
      </c>
      <c r="T10">
        <f>INDEX(C:C,MATCH("中标",D:D,0))</f>
        <v/>
      </c>
    </row>
    <row r="11" spans="1:22">
      <c r="A11" s="1" t="n">
        <v>10</v>
      </c>
      <c r="B11" s="44" t="s">
        <v>43</v>
      </c>
      <c r="C11" s="15" t="n">
        <v>10377916.7</v>
      </c>
      <c r="E11" s="17">
        <f>C11/$I$11-1</f>
        <v/>
      </c>
      <c r="F11" s="18">
        <f>C11/$I$8-1</f>
        <v/>
      </c>
      <c r="H11" s="20" t="s">
        <v>61</v>
      </c>
      <c r="I11" s="33">
        <f>AVERAGE(C:C)</f>
        <v/>
      </c>
      <c r="K11" s="1" t="n">
        <v>10</v>
      </c>
      <c r="N11" s="37" t="s">
        <v>31</v>
      </c>
      <c r="O11" s="27" t="n"/>
      <c r="P11" s="28">
        <f>O11*$I$13/$I$8</f>
        <v/>
      </c>
      <c r="S11" t="s">
        <v>62</v>
      </c>
      <c r="T11">
        <f>INDEX(C:C,MATCH("NKT",B:B,0))</f>
        <v/>
      </c>
    </row>
    <row r="12" spans="1:22">
      <c r="A12" s="1" t="n">
        <v>11</v>
      </c>
      <c r="B12" s="44" t="s">
        <v>55</v>
      </c>
      <c r="C12" s="15" t="n">
        <v>10950614.4</v>
      </c>
      <c r="E12" s="17">
        <f>C12/$I$11-1</f>
        <v/>
      </c>
      <c r="F12" s="18">
        <f>C12/$I$8-1</f>
        <v/>
      </c>
      <c r="H12" s="20" t="s">
        <v>64</v>
      </c>
      <c r="I12" s="34">
        <f>COUNT(C:C)</f>
        <v/>
      </c>
      <c r="K12" s="1" t="n">
        <v>11</v>
      </c>
      <c r="N12" s="37" t="s">
        <v>31</v>
      </c>
      <c r="O12" s="27" t="n"/>
      <c r="P12" s="28">
        <f>O12*$I$13/$I$8</f>
        <v/>
      </c>
    </row>
    <row r="13" spans="1:22">
      <c r="A13" s="1" t="n">
        <v>12</v>
      </c>
      <c r="B13" s="44" t="s">
        <v>83</v>
      </c>
      <c r="C13" s="15" t="n">
        <v>11316663.5</v>
      </c>
      <c r="E13" s="17">
        <f>C13/$I$11-1</f>
        <v/>
      </c>
      <c r="F13" s="18">
        <f>C13/$I$8-1</f>
        <v/>
      </c>
      <c r="G13" s="21" t="n"/>
      <c r="H13" s="5" t="s">
        <v>65</v>
      </c>
      <c r="I13" s="48" t="n"/>
      <c r="K13" s="1" t="n">
        <v>12</v>
      </c>
      <c r="N13" s="37" t="s">
        <v>31</v>
      </c>
      <c r="O13" s="27" t="n"/>
      <c r="P13" s="28">
        <f>O13*$I$13/$I$8</f>
        <v/>
      </c>
    </row>
    <row customHeight="1" ht="17.25" r="14" spans="1:22">
      <c r="A14" s="1" t="n">
        <v>13</v>
      </c>
      <c r="B14" s="44" t="n"/>
      <c r="C14" s="15" t="n"/>
      <c r="E14" s="17" t="n"/>
      <c r="F14" s="18" t="n"/>
      <c r="G14" s="21" t="n"/>
      <c r="H14" s="22" t="s">
        <v>66</v>
      </c>
      <c r="I14" s="52">
        <f>1-$I$8/$I$13*(1-I7)</f>
        <v/>
      </c>
      <c r="K14" s="1" t="n">
        <v>13</v>
      </c>
      <c r="N14" s="37" t="s">
        <v>31</v>
      </c>
      <c r="O14" s="27" t="n"/>
      <c r="P14" s="28">
        <f>O14*$I$13/$I$8</f>
        <v/>
      </c>
    </row>
    <row r="15" spans="1:22">
      <c r="B15" s="44" t="n"/>
      <c r="C15" s="15" t="n"/>
      <c r="E15" s="17" t="n"/>
      <c r="F15" s="18" t="n"/>
      <c r="K15" s="1" t="n">
        <v>14</v>
      </c>
      <c r="N15" s="37" t="s">
        <v>31</v>
      </c>
      <c r="O15" s="27" t="n"/>
      <c r="P15" s="28">
        <f>O15*$I$13/$I$8</f>
        <v/>
      </c>
    </row>
    <row r="16" spans="1:22">
      <c r="B16" s="44" t="n"/>
      <c r="C16" s="15" t="n"/>
      <c r="E16" s="17" t="n"/>
      <c r="F16" s="18" t="n"/>
      <c r="K16" s="1" t="n">
        <v>15</v>
      </c>
      <c r="N16" s="37" t="s">
        <v>31</v>
      </c>
      <c r="O16" s="27" t="n"/>
      <c r="P16" s="28">
        <f>O16*$I$13/$I$8</f>
        <v/>
      </c>
    </row>
    <row r="17" spans="1:22">
      <c r="B17" s="44" t="n"/>
      <c r="E17" s="17" t="n"/>
      <c r="F17" s="18" t="n"/>
      <c r="K17" s="1" t="n">
        <v>16</v>
      </c>
      <c r="N17" s="37" t="s">
        <v>31</v>
      </c>
      <c r="O17" s="27" t="n"/>
      <c r="P17" s="28">
        <f>O17*$I$13/$I$8</f>
        <v/>
      </c>
    </row>
    <row r="18" spans="1:22">
      <c r="B18" s="44" t="n"/>
      <c r="C18" s="15" t="n"/>
      <c r="E18" s="17" t="n"/>
      <c r="F18" s="18" t="n"/>
      <c r="K18" s="1" t="n">
        <v>17</v>
      </c>
      <c r="N18" s="37" t="s">
        <v>31</v>
      </c>
      <c r="O18" s="27" t="n"/>
      <c r="P18" s="28">
        <f>O18*$I$13/$I$8</f>
        <v/>
      </c>
    </row>
    <row r="19" spans="1:22">
      <c r="B19" s="44" t="n"/>
      <c r="C19" s="15" t="n"/>
      <c r="E19" s="17" t="n"/>
      <c r="F19" s="18" t="n"/>
      <c r="K19" s="1" t="n">
        <v>18</v>
      </c>
      <c r="N19" s="37" t="s">
        <v>31</v>
      </c>
      <c r="O19" s="27" t="n"/>
      <c r="P19" s="28">
        <f>O19*$I$13/$I$8</f>
        <v/>
      </c>
    </row>
    <row r="20" spans="1:22">
      <c r="K20" s="1" t="n">
        <v>19</v>
      </c>
      <c r="N20" s="37" t="s">
        <v>31</v>
      </c>
      <c r="O20" s="27" t="n"/>
      <c r="P20" s="28">
        <f>O20*$I$13/$I$8</f>
        <v/>
      </c>
    </row>
    <row r="21" spans="1:22">
      <c r="K21" s="1" t="n">
        <v>20</v>
      </c>
      <c r="N21" s="37" t="s">
        <v>31</v>
      </c>
      <c r="O21" s="27" t="n"/>
      <c r="P21" s="28">
        <f>O21*$I$13/$I$8</f>
        <v/>
      </c>
    </row>
    <row r="22" spans="1:22">
      <c r="K22" s="1" t="n">
        <v>21</v>
      </c>
      <c r="N22" s="37" t="s">
        <v>31</v>
      </c>
      <c r="O22" s="27" t="n"/>
      <c r="P22" s="28">
        <f>O22*$I$13/$I$8</f>
        <v/>
      </c>
    </row>
    <row r="23" spans="1:22">
      <c r="K23" s="1" t="n">
        <v>22</v>
      </c>
      <c r="N23" s="37" t="s">
        <v>31</v>
      </c>
      <c r="O23" s="27" t="n"/>
      <c r="P23" s="28">
        <f>O23*$I$13/$I$8</f>
        <v/>
      </c>
    </row>
    <row r="24" spans="1:22">
      <c r="K24" s="1" t="n">
        <v>23</v>
      </c>
      <c r="N24" s="37" t="s">
        <v>31</v>
      </c>
      <c r="O24" s="27" t="n"/>
      <c r="P24" s="28">
        <f>O24*$I$13/$I$8</f>
        <v/>
      </c>
    </row>
    <row r="25" spans="1:22">
      <c r="B25" s="15" t="n"/>
      <c r="K25" s="1" t="n">
        <v>24</v>
      </c>
      <c r="N25" s="37" t="s">
        <v>31</v>
      </c>
      <c r="O25" s="27" t="n"/>
      <c r="P25" s="28">
        <f>O25*$I$13/$I$8</f>
        <v/>
      </c>
    </row>
    <row r="26" spans="1:22">
      <c r="B26" s="15" t="n"/>
      <c r="K26" s="1" t="n">
        <v>25</v>
      </c>
      <c r="N26" s="37" t="s">
        <v>31</v>
      </c>
      <c r="O26" s="27" t="n"/>
      <c r="P26" s="28">
        <f>O26*$I$13/$I$8</f>
        <v/>
      </c>
    </row>
    <row r="27" spans="1:22">
      <c r="B27" s="15" t="n"/>
      <c r="K27" s="1" t="n">
        <v>26</v>
      </c>
      <c r="N27" s="37" t="s">
        <v>31</v>
      </c>
      <c r="O27" s="27" t="n"/>
      <c r="P27" s="28">
        <f>O27*$I$13/$I$8</f>
        <v/>
      </c>
    </row>
    <row r="28" spans="1:22">
      <c r="B28" s="15" t="n"/>
      <c r="O28" s="27" t="n"/>
    </row>
    <row r="29" spans="1:22">
      <c r="B29" s="15" t="n"/>
      <c r="O29" s="27" t="n"/>
    </row>
    <row r="30" spans="1:22">
      <c r="B30" s="15" t="n"/>
      <c r="L30" s="37" t="s">
        <v>67</v>
      </c>
      <c r="O30" s="27" t="n"/>
    </row>
    <row r="31" spans="1:22">
      <c r="B31" s="15" t="n"/>
      <c r="L31" s="37" t="s">
        <v>67</v>
      </c>
      <c r="O31" s="27" t="n"/>
    </row>
    <row r="32" spans="1:22">
      <c r="O32" s="27" t="n"/>
    </row>
    <row r="33" spans="1:22">
      <c r="O33" s="27" t="n"/>
    </row>
    <row r="34" spans="1:22">
      <c r="L34" s="37" t="s">
        <v>67</v>
      </c>
      <c r="O34" s="27" t="n"/>
    </row>
    <row r="35" spans="1:22">
      <c r="L35" s="37" t="s">
        <v>67</v>
      </c>
      <c r="O35" s="27" t="n"/>
    </row>
    <row r="36" spans="1:22">
      <c r="O36" s="27" t="n"/>
    </row>
    <row r="37" spans="1:22">
      <c r="O37" s="27" t="n"/>
    </row>
    <row r="38" spans="1:22">
      <c r="O38" s="27" t="n"/>
    </row>
    <row r="39" spans="1:22">
      <c r="L39" s="37" t="s">
        <v>67</v>
      </c>
      <c r="O39" s="27" t="n"/>
    </row>
    <row r="40" spans="1:22">
      <c r="L40" s="37" t="s">
        <v>67</v>
      </c>
      <c r="O40" s="27" t="n"/>
    </row>
    <row r="41" spans="1:22">
      <c r="O41" s="27" t="n"/>
    </row>
    <row r="42" spans="1:22">
      <c r="O42" s="27" t="n"/>
    </row>
    <row r="43" spans="1:22">
      <c r="L43" s="37" t="s">
        <v>67</v>
      </c>
      <c r="O43" s="27" t="n"/>
    </row>
    <row r="44" spans="1:22">
      <c r="L44" s="37" t="s">
        <v>67</v>
      </c>
      <c r="O44" s="27" t="n"/>
    </row>
  </sheetData>
  <dataValidations count="1">
    <dataValidation allowBlank="1" showErrorMessage="1" showInputMessage="1" sqref="D1:D1048572" type="list">
      <formula1>"中标"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4"/>
  <sheetViews>
    <sheetView workbookViewId="0" zoomScaleNormal="100">
      <selection activeCell="C14" sqref="C14"/>
    </sheetView>
  </sheetViews>
  <sheetFormatPr baseColWidth="10" defaultRowHeight="15"/>
  <cols>
    <col customWidth="1" max="1" min="1" style="1" width="5.5"/>
    <col customWidth="1" max="2" min="2" style="4" width="29.5"/>
    <col customWidth="1" max="3" min="3" style="8" width="18.875"/>
    <col customWidth="1" max="4" min="4" style="4" width="9.25"/>
    <col customWidth="1" max="5" min="5" style="5" width="11.625"/>
    <col customWidth="1" max="6" min="6" style="6" width="11.625"/>
    <col customWidth="1" max="7" min="7" style="37" width="6.25"/>
    <col customWidth="1" max="8" min="8" style="37" width="19.25"/>
    <col customWidth="1" max="9" min="9" style="4" width="44.375"/>
    <col customWidth="1" max="10" min="10" style="37" width="9"/>
    <col customWidth="1" max="11" min="11" style="1" width="5.5"/>
    <col customWidth="1" max="12" min="12" style="37" width="38.875"/>
    <col customWidth="1" max="13" min="13" style="7" width="11.75"/>
    <col customWidth="1" max="14" min="14" style="37" width="5.5"/>
    <col customWidth="1" max="15" min="15" style="8" width="14.375"/>
    <col customWidth="1" max="16" min="16" style="6" width="18.625"/>
    <col customWidth="1" max="16384" min="17" style="37" width="9"/>
  </cols>
  <sheetData>
    <row r="1" spans="1:22">
      <c r="A1" s="9" t="s">
        <v>14</v>
      </c>
      <c r="B1" s="12" t="s">
        <v>15</v>
      </c>
      <c r="C1" s="11" t="s">
        <v>16</v>
      </c>
      <c r="D1" s="12" t="s">
        <v>17</v>
      </c>
      <c r="E1" s="13" t="s">
        <v>18</v>
      </c>
      <c r="F1" s="14" t="s">
        <v>19</v>
      </c>
      <c r="H1" s="9" t="s">
        <v>20</v>
      </c>
      <c r="I1" s="23" t="n"/>
      <c r="K1" s="9" t="s">
        <v>14</v>
      </c>
      <c r="L1" s="10" t="s">
        <v>21</v>
      </c>
      <c r="M1" s="24" t="s">
        <v>22</v>
      </c>
      <c r="N1" s="10" t="s">
        <v>23</v>
      </c>
      <c r="O1" s="10" t="s">
        <v>24</v>
      </c>
      <c r="P1" s="25" t="s">
        <v>25</v>
      </c>
      <c r="S1" t="s">
        <v>26</v>
      </c>
      <c r="T1">
        <f>I2</f>
        <v/>
      </c>
      <c r="V1" t="s">
        <v>27</v>
      </c>
    </row>
    <row r="2" spans="1:22">
      <c r="A2" s="1" t="n">
        <v>1</v>
      </c>
      <c r="B2" s="15" t="s">
        <v>33</v>
      </c>
      <c r="C2" s="15" t="n">
        <v>11578676</v>
      </c>
      <c r="D2" s="35" t="n"/>
      <c r="E2" s="17">
        <f>C2/$I$11-1</f>
        <v/>
      </c>
      <c r="F2" s="18">
        <f>C2/$I$8-1</f>
        <v/>
      </c>
      <c r="H2" s="1" t="s">
        <v>26</v>
      </c>
      <c r="I2" s="26" t="s">
        <v>84</v>
      </c>
      <c r="K2" s="1" t="n">
        <v>1</v>
      </c>
      <c r="L2" s="37" t="s">
        <v>85</v>
      </c>
      <c r="M2" s="7" t="n">
        <v>6000</v>
      </c>
      <c r="N2" s="37" t="s">
        <v>31</v>
      </c>
      <c r="O2" s="27" t="n">
        <v>7.12</v>
      </c>
      <c r="P2" s="28">
        <f>O2*$I$13/$I$8</f>
        <v/>
      </c>
      <c r="S2" t="s">
        <v>32</v>
      </c>
      <c r="T2">
        <f>I7</f>
        <v/>
      </c>
      <c r="V2" t="n">
        <v>3.14159</v>
      </c>
    </row>
    <row r="3" spans="1:22">
      <c r="A3" s="1" t="n">
        <v>2</v>
      </c>
      <c r="B3" s="49" t="s">
        <v>60</v>
      </c>
      <c r="C3" s="15" t="n">
        <v>11682414</v>
      </c>
      <c r="E3" s="17">
        <f>C3/$I$11-1</f>
        <v/>
      </c>
      <c r="F3" s="18">
        <f>C3/$I$8-1</f>
        <v/>
      </c>
      <c r="H3" s="1" t="s">
        <v>34</v>
      </c>
      <c r="I3" s="26" t="n"/>
      <c r="K3" s="1" t="n">
        <v>2</v>
      </c>
      <c r="L3" s="37" t="s">
        <v>86</v>
      </c>
      <c r="M3" s="7" t="n">
        <v>1200</v>
      </c>
      <c r="N3" s="37" t="s">
        <v>31</v>
      </c>
      <c r="O3" s="27" t="n">
        <v>8.51</v>
      </c>
      <c r="P3" s="28">
        <f>O3*$I$13/$I$8</f>
        <v/>
      </c>
      <c r="S3" t="s">
        <v>36</v>
      </c>
      <c r="T3">
        <f>COUNTIF(C:C,"&gt;0")</f>
        <v/>
      </c>
      <c r="V3">
        <f>today()</f>
        <v/>
      </c>
    </row>
    <row customHeight="1" ht="20.1" r="4" spans="1:22">
      <c r="A4" s="1" t="n">
        <v>3</v>
      </c>
      <c r="B4" s="15" t="s">
        <v>40</v>
      </c>
      <c r="C4" s="15" t="n">
        <v>11748958</v>
      </c>
      <c r="E4" s="17">
        <f>C4/$I$11-1</f>
        <v/>
      </c>
      <c r="F4" s="18">
        <f>C4/$I$8-1</f>
        <v/>
      </c>
      <c r="H4" s="19" t="s">
        <v>6</v>
      </c>
      <c r="I4" s="50">
        <f>基本信息!B5</f>
        <v/>
      </c>
      <c r="K4" s="1" t="n">
        <v>3</v>
      </c>
      <c r="L4" s="37" t="s">
        <v>87</v>
      </c>
      <c r="M4" s="7" t="n">
        <v>1800</v>
      </c>
      <c r="N4" s="37" t="s">
        <v>31</v>
      </c>
      <c r="O4" s="27" t="n">
        <v>13.33</v>
      </c>
      <c r="P4" s="28">
        <f>O4*$I$13/$I$8</f>
        <v/>
      </c>
      <c r="S4" t="s">
        <v>39</v>
      </c>
      <c r="T4">
        <f>INDEX(B:B,MATCH("中标",D:D,0))</f>
        <v/>
      </c>
      <c r="V4">
        <f>max(B:B)</f>
        <v/>
      </c>
    </row>
    <row customHeight="1" ht="17.25" r="5" spans="1:22">
      <c r="A5" s="1" t="n">
        <v>4</v>
      </c>
      <c r="B5" s="15" t="s">
        <v>63</v>
      </c>
      <c r="C5" s="15" t="n">
        <v>11993300</v>
      </c>
      <c r="E5" s="17">
        <f>C5/$I$11-1</f>
        <v/>
      </c>
      <c r="F5" s="18">
        <f>C5/$I$8-1</f>
        <v/>
      </c>
      <c r="I5" s="30" t="n"/>
      <c r="K5" s="1" t="n">
        <v>4</v>
      </c>
      <c r="L5" s="37" t="s">
        <v>88</v>
      </c>
      <c r="M5" s="7" t="n">
        <v>3000</v>
      </c>
      <c r="N5" s="37" t="s">
        <v>31</v>
      </c>
      <c r="O5" s="27" t="n">
        <v>9.92</v>
      </c>
      <c r="P5" s="28">
        <f>O5*$I$13/$I$8</f>
        <v/>
      </c>
      <c r="S5" t="s">
        <v>42</v>
      </c>
      <c r="T5">
        <f>MAX(C:C)</f>
        <v/>
      </c>
    </row>
    <row r="6" spans="1:22">
      <c r="A6" s="1" t="n">
        <v>5</v>
      </c>
      <c r="B6" s="15" t="s">
        <v>78</v>
      </c>
      <c r="C6" s="15" t="n">
        <v>12152584</v>
      </c>
      <c r="E6" s="17">
        <f>C6/$I$11-1</f>
        <v/>
      </c>
      <c r="F6" s="18">
        <f>C6/$I$8-1</f>
        <v/>
      </c>
      <c r="H6" s="9" t="s">
        <v>44</v>
      </c>
      <c r="I6" s="31" t="n"/>
      <c r="K6" s="1" t="n">
        <v>5</v>
      </c>
      <c r="L6" s="37" t="s">
        <v>89</v>
      </c>
      <c r="M6" s="7" t="n">
        <v>2000</v>
      </c>
      <c r="N6" s="37" t="s">
        <v>31</v>
      </c>
      <c r="O6" s="27" t="n">
        <v>14.75</v>
      </c>
      <c r="P6" s="28">
        <f>O6*$I$13/$I$8</f>
        <v/>
      </c>
      <c r="S6" t="s">
        <v>46</v>
      </c>
      <c r="T6">
        <f>MIN(C:C)</f>
        <v/>
      </c>
    </row>
    <row r="7" spans="1:22">
      <c r="A7" s="1" t="n">
        <v>6</v>
      </c>
      <c r="B7" s="15" t="s">
        <v>28</v>
      </c>
      <c r="C7" s="15" t="n">
        <v>12168820</v>
      </c>
      <c r="D7" s="51" t="n"/>
      <c r="E7" s="17">
        <f>C7/$I$11-1</f>
        <v/>
      </c>
      <c r="F7" s="18">
        <f>C7/$I$8-1</f>
        <v/>
      </c>
      <c r="H7" s="1" t="s">
        <v>48</v>
      </c>
      <c r="I7" s="32" t="n">
        <v>0.0408</v>
      </c>
      <c r="K7" s="1" t="n">
        <v>6</v>
      </c>
      <c r="L7" s="37" t="s">
        <v>90</v>
      </c>
      <c r="M7" s="7" t="n">
        <v>2000</v>
      </c>
      <c r="N7" s="37" t="s">
        <v>31</v>
      </c>
      <c r="O7" s="27" t="n">
        <v>10.41</v>
      </c>
      <c r="P7" s="28">
        <f>O7*$I$13/$I$8</f>
        <v/>
      </c>
      <c r="S7" t="s">
        <v>50</v>
      </c>
      <c r="T7">
        <f>AVERAGE(C:C)</f>
        <v/>
      </c>
    </row>
    <row r="8" spans="1:22">
      <c r="A8" s="1" t="n">
        <v>7</v>
      </c>
      <c r="B8" s="44" t="s">
        <v>37</v>
      </c>
      <c r="C8" s="15" t="n">
        <v>12278756</v>
      </c>
      <c r="E8" s="17">
        <f>C8/$I$11-1</f>
        <v/>
      </c>
      <c r="F8" s="18">
        <f>C8/$I$8-1</f>
        <v/>
      </c>
      <c r="H8" s="20" t="s">
        <v>52</v>
      </c>
      <c r="I8" s="47">
        <f>C11</f>
        <v/>
      </c>
      <c r="K8" s="1" t="n">
        <v>7</v>
      </c>
      <c r="L8" s="37" t="s">
        <v>69</v>
      </c>
      <c r="M8" s="7" t="n">
        <v>40000</v>
      </c>
      <c r="N8" s="37" t="s">
        <v>31</v>
      </c>
      <c r="O8" s="27" t="n">
        <v>193.61</v>
      </c>
      <c r="P8" s="28">
        <f>O8*$I$13/$I$8</f>
        <v/>
      </c>
      <c r="S8" t="s">
        <v>54</v>
      </c>
      <c r="T8">
        <f>TRIMMEAN(C:C,0.04)</f>
        <v/>
      </c>
    </row>
    <row r="9" spans="1:22">
      <c r="A9" s="1" t="n">
        <v>8</v>
      </c>
      <c r="B9" s="44" t="s">
        <v>91</v>
      </c>
      <c r="C9" s="15" t="n">
        <v>12334564</v>
      </c>
      <c r="E9" s="17">
        <f>C9/$I$11-1</f>
        <v/>
      </c>
      <c r="F9" s="18">
        <f>C9/$I$8-1</f>
        <v/>
      </c>
      <c r="H9" s="20" t="s">
        <v>42</v>
      </c>
      <c r="I9" s="33">
        <f>MAX(C:C)</f>
        <v/>
      </c>
      <c r="K9" s="1" t="n">
        <v>8</v>
      </c>
      <c r="L9" s="37" t="s">
        <v>92</v>
      </c>
      <c r="M9" s="7" t="n">
        <v>5000</v>
      </c>
      <c r="N9" s="37" t="s">
        <v>31</v>
      </c>
      <c r="O9" s="27" t="n">
        <v>227.85</v>
      </c>
      <c r="P9" s="28">
        <f>O9*$I$13/$I$8</f>
        <v/>
      </c>
      <c r="S9" t="s">
        <v>57</v>
      </c>
      <c r="T9">
        <f>MEDIAN(C:C)</f>
        <v/>
      </c>
    </row>
    <row r="10" spans="1:22">
      <c r="A10" s="1" t="n">
        <v>9</v>
      </c>
      <c r="B10" s="44" t="s">
        <v>58</v>
      </c>
      <c r="C10" s="15" t="n">
        <v>12399164</v>
      </c>
      <c r="E10" s="17">
        <f>C10/$I$11-1</f>
        <v/>
      </c>
      <c r="F10" s="18">
        <f>C10/$I$8-1</f>
        <v/>
      </c>
      <c r="H10" s="20" t="s">
        <v>46</v>
      </c>
      <c r="I10" s="33">
        <f>MIN(C:C)</f>
        <v/>
      </c>
      <c r="K10" s="1" t="n">
        <v>9</v>
      </c>
      <c r="L10" s="37" t="s">
        <v>93</v>
      </c>
      <c r="M10" s="7" t="n">
        <v>18000</v>
      </c>
      <c r="N10" s="37" t="s">
        <v>31</v>
      </c>
      <c r="O10" s="27" t="n">
        <v>237.23</v>
      </c>
      <c r="P10" s="28">
        <f>O10*$I$13/$I$8</f>
        <v/>
      </c>
      <c r="S10" t="s">
        <v>59</v>
      </c>
      <c r="T10">
        <f>INDEX(C:C,MATCH("中标",D:D,0))</f>
        <v/>
      </c>
    </row>
    <row r="11" spans="1:22">
      <c r="A11" s="1" t="n">
        <v>10</v>
      </c>
      <c r="B11" s="44" t="s">
        <v>51</v>
      </c>
      <c r="C11" s="15" t="n">
        <v>13310796</v>
      </c>
      <c r="E11" s="17">
        <f>C11/$I$11-1</f>
        <v/>
      </c>
      <c r="F11" s="18">
        <f>C11/$I$8-1</f>
        <v/>
      </c>
      <c r="H11" s="20" t="s">
        <v>61</v>
      </c>
      <c r="I11" s="33">
        <f>AVERAGE(C:C)</f>
        <v/>
      </c>
      <c r="K11" s="1" t="n">
        <v>10</v>
      </c>
      <c r="N11" s="37" t="s">
        <v>31</v>
      </c>
      <c r="O11" s="27" t="n"/>
      <c r="P11" s="28">
        <f>O11*$I$13/$I$8</f>
        <v/>
      </c>
      <c r="S11" t="s">
        <v>62</v>
      </c>
      <c r="T11">
        <f>INDEX(C:C,MATCH("NKT",B:B,0))</f>
        <v/>
      </c>
    </row>
    <row r="12" spans="1:22">
      <c r="A12" s="1" t="n">
        <v>11</v>
      </c>
      <c r="B12" s="44" t="s">
        <v>55</v>
      </c>
      <c r="C12" s="15" t="n">
        <v>13676438</v>
      </c>
      <c r="E12" s="17">
        <f>C12/$I$11-1</f>
        <v/>
      </c>
      <c r="F12" s="18">
        <f>C12/$I$8-1</f>
        <v/>
      </c>
      <c r="H12" s="20" t="s">
        <v>64</v>
      </c>
      <c r="I12" s="34">
        <f>COUNT(C:C)</f>
        <v/>
      </c>
      <c r="K12" s="1" t="n">
        <v>11</v>
      </c>
      <c r="N12" s="37" t="s">
        <v>31</v>
      </c>
      <c r="O12" s="27" t="n"/>
      <c r="P12" s="28">
        <f>O12*$I$13/$I$8</f>
        <v/>
      </c>
    </row>
    <row r="13" spans="1:22">
      <c r="A13" s="1" t="n">
        <v>12</v>
      </c>
      <c r="B13" s="44" t="s">
        <v>43</v>
      </c>
      <c r="C13" s="15" t="n">
        <v>13680666</v>
      </c>
      <c r="E13" s="17">
        <f>C13/$I$11-1</f>
        <v/>
      </c>
      <c r="F13" s="18">
        <f>C13/$I$8-1</f>
        <v/>
      </c>
      <c r="G13" s="21" t="n"/>
      <c r="H13" s="5" t="s">
        <v>65</v>
      </c>
      <c r="I13" s="48" t="n"/>
      <c r="K13" s="1" t="n">
        <v>12</v>
      </c>
      <c r="N13" s="37" t="s">
        <v>31</v>
      </c>
      <c r="O13" s="27" t="n"/>
      <c r="P13" s="28">
        <f>O13*$I$13/$I$8</f>
        <v/>
      </c>
    </row>
    <row customHeight="1" ht="17.25" r="14" spans="1:22">
      <c r="A14" s="1" t="n">
        <v>13</v>
      </c>
      <c r="B14" s="44" t="s">
        <v>83</v>
      </c>
      <c r="C14" s="15" t="n">
        <v>14416334</v>
      </c>
      <c r="E14" s="17">
        <f>C14/$I$11-1</f>
        <v/>
      </c>
      <c r="F14" s="18">
        <f>C14/$I$8-1</f>
        <v/>
      </c>
      <c r="G14" s="21" t="n"/>
      <c r="H14" s="22" t="s">
        <v>66</v>
      </c>
      <c r="I14" s="52">
        <f>1-$I$8/$I$13*(1-I7)</f>
        <v/>
      </c>
      <c r="K14" s="1" t="n">
        <v>13</v>
      </c>
      <c r="N14" s="37" t="s">
        <v>31</v>
      </c>
      <c r="O14" s="27" t="n"/>
      <c r="P14" s="28">
        <f>O14*$I$13/$I$8</f>
        <v/>
      </c>
    </row>
    <row r="15" spans="1:22">
      <c r="B15" s="44" t="n"/>
      <c r="C15" s="15" t="n"/>
      <c r="E15" s="17" t="n"/>
      <c r="F15" s="18" t="n"/>
      <c r="K15" s="1" t="n">
        <v>14</v>
      </c>
      <c r="N15" s="37" t="s">
        <v>31</v>
      </c>
      <c r="O15" s="27" t="n"/>
      <c r="P15" s="28">
        <f>O15*$I$13/$I$8</f>
        <v/>
      </c>
    </row>
    <row r="16" spans="1:22">
      <c r="B16" s="44" t="n"/>
      <c r="C16" s="15" t="n"/>
      <c r="E16" s="17" t="n"/>
      <c r="F16" s="18" t="n"/>
      <c r="K16" s="1" t="n">
        <v>15</v>
      </c>
      <c r="N16" s="37" t="s">
        <v>31</v>
      </c>
      <c r="O16" s="27" t="n"/>
      <c r="P16" s="28">
        <f>O16*$I$13/$I$8</f>
        <v/>
      </c>
    </row>
    <row r="17" spans="1:22">
      <c r="B17" s="44" t="n"/>
      <c r="E17" s="17" t="n"/>
      <c r="F17" s="18" t="n"/>
      <c r="I17" s="4" t="s">
        <v>94</v>
      </c>
      <c r="K17" s="1" t="n">
        <v>16</v>
      </c>
      <c r="N17" s="37" t="s">
        <v>31</v>
      </c>
      <c r="O17" s="27" t="n"/>
      <c r="P17" s="28">
        <f>O17*$I$13/$I$8</f>
        <v/>
      </c>
    </row>
    <row r="18" spans="1:22">
      <c r="B18" s="44" t="n"/>
      <c r="C18" s="15" t="n"/>
      <c r="E18" s="17" t="n"/>
      <c r="F18" s="18" t="n"/>
      <c r="K18" s="1" t="n">
        <v>17</v>
      </c>
      <c r="N18" s="37" t="s">
        <v>31</v>
      </c>
      <c r="O18" s="27" t="n"/>
      <c r="P18" s="28">
        <f>O18*$I$13/$I$8</f>
        <v/>
      </c>
    </row>
    <row r="19" spans="1:22">
      <c r="B19" s="44" t="n"/>
      <c r="C19" s="15" t="n"/>
      <c r="E19" s="17" t="n"/>
      <c r="F19" s="18" t="n"/>
      <c r="K19" s="1" t="n">
        <v>18</v>
      </c>
      <c r="N19" s="37" t="s">
        <v>31</v>
      </c>
      <c r="O19" s="27" t="n"/>
      <c r="P19" s="28">
        <f>O19*$I$13/$I$8</f>
        <v/>
      </c>
    </row>
    <row r="20" spans="1:22">
      <c r="K20" s="1" t="n">
        <v>19</v>
      </c>
      <c r="N20" s="37" t="s">
        <v>31</v>
      </c>
      <c r="O20" s="27" t="n"/>
      <c r="P20" s="28">
        <f>O20*$I$13/$I$8</f>
        <v/>
      </c>
    </row>
    <row r="21" spans="1:22">
      <c r="K21" s="1" t="n">
        <v>20</v>
      </c>
      <c r="N21" s="37" t="s">
        <v>31</v>
      </c>
      <c r="O21" s="27" t="n"/>
      <c r="P21" s="28">
        <f>O21*$I$13/$I$8</f>
        <v/>
      </c>
    </row>
    <row r="22" spans="1:22">
      <c r="K22" s="1" t="n">
        <v>21</v>
      </c>
      <c r="N22" s="37" t="s">
        <v>31</v>
      </c>
      <c r="O22" s="27" t="n"/>
      <c r="P22" s="28">
        <f>O22*$I$13/$I$8</f>
        <v/>
      </c>
    </row>
    <row r="23" spans="1:22">
      <c r="K23" s="1" t="n">
        <v>22</v>
      </c>
      <c r="N23" s="37" t="s">
        <v>31</v>
      </c>
      <c r="O23" s="27" t="n"/>
      <c r="P23" s="28">
        <f>O23*$I$13/$I$8</f>
        <v/>
      </c>
    </row>
    <row r="24" spans="1:22">
      <c r="K24" s="1" t="n">
        <v>23</v>
      </c>
      <c r="N24" s="37" t="s">
        <v>31</v>
      </c>
      <c r="O24" s="27" t="n"/>
      <c r="P24" s="28">
        <f>O24*$I$13/$I$8</f>
        <v/>
      </c>
    </row>
    <row r="25" spans="1:22">
      <c r="B25" s="15" t="n"/>
      <c r="K25" s="1" t="n">
        <v>24</v>
      </c>
      <c r="N25" s="37" t="s">
        <v>31</v>
      </c>
      <c r="O25" s="27" t="n"/>
      <c r="P25" s="28">
        <f>O25*$I$13/$I$8</f>
        <v/>
      </c>
    </row>
    <row r="26" spans="1:22">
      <c r="B26" s="15" t="n"/>
      <c r="K26" s="1" t="n">
        <v>25</v>
      </c>
      <c r="N26" s="37" t="s">
        <v>31</v>
      </c>
      <c r="O26" s="27" t="n"/>
      <c r="P26" s="28">
        <f>O26*$I$13/$I$8</f>
        <v/>
      </c>
    </row>
    <row r="27" spans="1:22">
      <c r="B27" s="15" t="n"/>
      <c r="K27" s="1" t="n">
        <v>26</v>
      </c>
      <c r="N27" s="37" t="s">
        <v>31</v>
      </c>
      <c r="O27" s="27" t="n"/>
      <c r="P27" s="28">
        <f>O27*$I$13/$I$8</f>
        <v/>
      </c>
    </row>
    <row r="28" spans="1:22">
      <c r="B28" s="15" t="n"/>
      <c r="O28" s="27" t="n"/>
    </row>
    <row r="29" spans="1:22">
      <c r="B29" s="15" t="n"/>
      <c r="O29" s="27" t="n"/>
    </row>
    <row r="30" spans="1:22">
      <c r="B30" s="15" t="n"/>
      <c r="L30" s="37" t="s">
        <v>67</v>
      </c>
      <c r="O30" s="27" t="n"/>
    </row>
    <row r="31" spans="1:22">
      <c r="B31" s="15" t="n"/>
      <c r="L31" s="37" t="s">
        <v>67</v>
      </c>
      <c r="O31" s="27" t="n"/>
    </row>
    <row r="32" spans="1:22">
      <c r="O32" s="27" t="n"/>
    </row>
    <row r="33" spans="1:22">
      <c r="O33" s="27" t="n"/>
    </row>
    <row r="34" spans="1:22">
      <c r="L34" s="37" t="s">
        <v>67</v>
      </c>
      <c r="O34" s="27" t="n"/>
    </row>
    <row r="35" spans="1:22">
      <c r="L35" s="37" t="s">
        <v>67</v>
      </c>
      <c r="O35" s="27" t="n"/>
    </row>
    <row r="36" spans="1:22">
      <c r="O36" s="27" t="n"/>
    </row>
    <row r="37" spans="1:22">
      <c r="O37" s="27" t="n"/>
    </row>
    <row r="38" spans="1:22">
      <c r="O38" s="27" t="n"/>
    </row>
    <row r="39" spans="1:22">
      <c r="L39" s="37" t="s">
        <v>67</v>
      </c>
      <c r="O39" s="27" t="n"/>
    </row>
    <row r="40" spans="1:22">
      <c r="L40" s="37" t="s">
        <v>67</v>
      </c>
      <c r="O40" s="27" t="n"/>
    </row>
    <row r="41" spans="1:22">
      <c r="O41" s="27" t="n"/>
    </row>
    <row r="42" spans="1:22">
      <c r="O42" s="27" t="n"/>
    </row>
    <row r="43" spans="1:22">
      <c r="L43" s="37" t="s">
        <v>67</v>
      </c>
      <c r="O43" s="27" t="n"/>
    </row>
    <row r="44" spans="1:22">
      <c r="L44" s="37" t="s">
        <v>67</v>
      </c>
      <c r="O44" s="27" t="n"/>
    </row>
  </sheetData>
  <dataValidations count="1">
    <dataValidation allowBlank="1" showErrorMessage="1" showInputMessage="1" sqref="D1:D1048572" type="list">
      <formula1>"中标"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44"/>
  <sheetViews>
    <sheetView topLeftCell="D7" workbookViewId="0" zoomScaleNormal="100">
      <selection activeCell="C18" sqref="C18"/>
    </sheetView>
  </sheetViews>
  <sheetFormatPr baseColWidth="10" defaultRowHeight="15"/>
  <cols>
    <col customWidth="1" max="1" min="1" style="1" width="5.5"/>
    <col customWidth="1" max="2" min="2" style="4" width="29.5"/>
    <col bestFit="1" customWidth="1" max="3" min="3" style="8" width="17.375"/>
    <col customWidth="1" max="4" min="4" style="4" width="9.25"/>
    <col customWidth="1" max="5" min="5" style="5" width="11.625"/>
    <col customWidth="1" max="6" min="6" style="6" width="11.625"/>
    <col customWidth="1" max="7" min="7" style="37" width="6.25"/>
    <col customWidth="1" max="8" min="8" style="37" width="19.25"/>
    <col customWidth="1" max="9" min="9" style="4" width="44.375"/>
    <col customWidth="1" max="10" min="10" style="37" width="9"/>
    <col customWidth="1" max="11" min="11" style="1" width="5.5"/>
    <col customWidth="1" max="12" min="12" style="37" width="38.875"/>
    <col customWidth="1" max="13" min="13" style="7" width="11.75"/>
    <col customWidth="1" max="14" min="14" style="37" width="5.5"/>
    <col customWidth="1" max="15" min="15" style="8" width="14.375"/>
    <col customWidth="1" max="16" min="16" style="6" width="18.625"/>
    <col customWidth="1" max="16384" min="17" style="37" width="9"/>
  </cols>
  <sheetData>
    <row r="1" spans="1:22">
      <c r="A1" s="9" t="s">
        <v>14</v>
      </c>
      <c r="B1" s="12" t="s">
        <v>15</v>
      </c>
      <c r="C1" s="11" t="s">
        <v>16</v>
      </c>
      <c r="D1" s="12" t="s">
        <v>17</v>
      </c>
      <c r="E1" s="13" t="s">
        <v>18</v>
      </c>
      <c r="F1" s="14" t="s">
        <v>19</v>
      </c>
      <c r="H1" s="9" t="s">
        <v>20</v>
      </c>
      <c r="I1" s="23" t="n"/>
      <c r="K1" s="9" t="s">
        <v>14</v>
      </c>
      <c r="L1" s="10" t="s">
        <v>21</v>
      </c>
      <c r="M1" s="24" t="s">
        <v>22</v>
      </c>
      <c r="N1" s="10" t="s">
        <v>23</v>
      </c>
      <c r="O1" s="10" t="s">
        <v>24</v>
      </c>
      <c r="P1" s="25" t="s">
        <v>25</v>
      </c>
      <c r="S1" t="s">
        <v>26</v>
      </c>
      <c r="T1">
        <f>I2</f>
        <v/>
      </c>
      <c r="V1" t="s">
        <v>27</v>
      </c>
    </row>
    <row r="2" spans="1:22">
      <c r="A2" s="1" t="n">
        <v>1</v>
      </c>
      <c r="B2" s="15" t="s">
        <v>60</v>
      </c>
      <c r="C2" s="15" t="n">
        <v>2861725</v>
      </c>
      <c r="D2" s="35" t="n"/>
      <c r="E2" s="17">
        <f>C2/$I$11-1</f>
        <v/>
      </c>
      <c r="F2" s="18">
        <f>C2/$I$8-1</f>
        <v/>
      </c>
      <c r="H2" s="1" t="s">
        <v>26</v>
      </c>
      <c r="I2" s="26" t="s">
        <v>95</v>
      </c>
      <c r="K2" s="1" t="n">
        <v>1</v>
      </c>
      <c r="L2" s="37" t="s">
        <v>96</v>
      </c>
      <c r="M2" s="7" t="n">
        <v>600</v>
      </c>
      <c r="N2" s="37" t="s">
        <v>31</v>
      </c>
      <c r="O2" s="27" t="n">
        <v>410.95</v>
      </c>
      <c r="P2" s="28">
        <f>O2*$I$13/$I$8</f>
        <v/>
      </c>
      <c r="S2" t="s">
        <v>32</v>
      </c>
      <c r="T2">
        <f>I7</f>
        <v/>
      </c>
      <c r="V2" t="n">
        <v>3.14159</v>
      </c>
    </row>
    <row r="3" spans="1:22">
      <c r="A3" s="1" t="n">
        <v>2</v>
      </c>
      <c r="B3" s="49" t="s">
        <v>40</v>
      </c>
      <c r="C3" s="15" t="n">
        <v>2918222</v>
      </c>
      <c r="E3" s="17">
        <f>C3/$I$11-1</f>
        <v/>
      </c>
      <c r="F3" s="18">
        <f>C3/$I$8-1</f>
        <v/>
      </c>
      <c r="H3" s="1" t="s">
        <v>34</v>
      </c>
      <c r="I3" s="26" t="n"/>
      <c r="K3" s="1" t="n">
        <v>2</v>
      </c>
      <c r="L3" s="37" t="s">
        <v>96</v>
      </c>
      <c r="M3" s="7" t="n">
        <v>600</v>
      </c>
      <c r="N3" s="37" t="s">
        <v>31</v>
      </c>
      <c r="O3" s="27" t="n">
        <v>410.95</v>
      </c>
      <c r="P3" s="28">
        <f>O3*$I$13/$I$8</f>
        <v/>
      </c>
      <c r="S3" t="s">
        <v>36</v>
      </c>
      <c r="T3">
        <f>COUNTIF(C:C,"&gt;0")</f>
        <v/>
      </c>
      <c r="V3">
        <f>today()</f>
        <v/>
      </c>
    </row>
    <row customHeight="1" ht="20.1" r="4" spans="1:22">
      <c r="A4" s="1" t="n">
        <v>3</v>
      </c>
      <c r="B4" s="15" t="s">
        <v>33</v>
      </c>
      <c r="C4" s="15" t="n">
        <v>2925950</v>
      </c>
      <c r="E4" s="17">
        <f>C4/$I$11-1</f>
        <v/>
      </c>
      <c r="F4" s="18">
        <f>C4/$I$8-1</f>
        <v/>
      </c>
      <c r="H4" s="19" t="s">
        <v>6</v>
      </c>
      <c r="I4" s="50">
        <f>基本信息!B5</f>
        <v/>
      </c>
      <c r="K4" s="1" t="n">
        <v>3</v>
      </c>
      <c r="L4" s="37" t="s">
        <v>96</v>
      </c>
      <c r="M4" s="7" t="n">
        <v>600</v>
      </c>
      <c r="N4" s="37" t="s">
        <v>31</v>
      </c>
      <c r="O4" s="27" t="n">
        <v>410.95</v>
      </c>
      <c r="P4" s="28">
        <f>O4*$I$13/$I$8</f>
        <v/>
      </c>
      <c r="S4" t="s">
        <v>39</v>
      </c>
      <c r="T4">
        <f>INDEX(B:B,MATCH("中标",D:D,0))</f>
        <v/>
      </c>
      <c r="V4">
        <f>max(B:B)</f>
        <v/>
      </c>
    </row>
    <row customHeight="1" ht="17.25" r="5" spans="1:22">
      <c r="A5" s="1" t="n">
        <v>4</v>
      </c>
      <c r="B5" s="15" t="s">
        <v>63</v>
      </c>
      <c r="C5" s="15" t="n">
        <v>3079121</v>
      </c>
      <c r="E5" s="17">
        <f>C5/$I$11-1</f>
        <v/>
      </c>
      <c r="F5" s="18">
        <f>C5/$I$8-1</f>
        <v/>
      </c>
      <c r="I5" s="30" t="n"/>
      <c r="K5" s="1" t="n">
        <v>4</v>
      </c>
      <c r="L5" s="37" t="s">
        <v>97</v>
      </c>
      <c r="M5" s="7" t="n">
        <v>600</v>
      </c>
      <c r="N5" s="37" t="s">
        <v>31</v>
      </c>
      <c r="O5" s="27" t="n">
        <v>203.88</v>
      </c>
      <c r="P5" s="28">
        <f>O5*$I$13/$I$8</f>
        <v/>
      </c>
      <c r="S5" t="s">
        <v>42</v>
      </c>
      <c r="T5">
        <f>MAX(C:C)</f>
        <v/>
      </c>
    </row>
    <row r="6" spans="1:22">
      <c r="A6" s="1" t="n">
        <v>5</v>
      </c>
      <c r="B6" s="15" t="s">
        <v>28</v>
      </c>
      <c r="C6" s="15" t="n">
        <v>3117937</v>
      </c>
      <c r="E6" s="17">
        <f>C6/$I$11-1</f>
        <v/>
      </c>
      <c r="F6" s="18">
        <f>C6/$I$8-1</f>
        <v/>
      </c>
      <c r="H6" s="9" t="s">
        <v>44</v>
      </c>
      <c r="I6" s="31" t="n"/>
      <c r="K6" s="1" t="n">
        <v>5</v>
      </c>
      <c r="L6" s="37" t="s">
        <v>97</v>
      </c>
      <c r="M6" s="7" t="n">
        <v>1600</v>
      </c>
      <c r="N6" s="37" t="s">
        <v>31</v>
      </c>
      <c r="O6" s="27" t="n">
        <v>203.88</v>
      </c>
      <c r="P6" s="28">
        <f>O6*$I$13/$I$8</f>
        <v/>
      </c>
      <c r="S6" t="s">
        <v>46</v>
      </c>
      <c r="T6">
        <f>MIN(C:C)</f>
        <v/>
      </c>
    </row>
    <row r="7" spans="1:22">
      <c r="A7" s="1" t="n">
        <v>6</v>
      </c>
      <c r="B7" s="15" t="s">
        <v>43</v>
      </c>
      <c r="C7" s="15" t="n">
        <v>3208003</v>
      </c>
      <c r="D7" s="51" t="n"/>
      <c r="E7" s="17">
        <f>C7/$I$11-1</f>
        <v/>
      </c>
      <c r="F7" s="18">
        <f>C7/$I$8-1</f>
        <v/>
      </c>
      <c r="H7" s="1" t="s">
        <v>48</v>
      </c>
      <c r="I7" s="32" t="n">
        <v>0.0404</v>
      </c>
      <c r="K7" s="1" t="n">
        <v>6</v>
      </c>
      <c r="L7" s="37" t="s">
        <v>97</v>
      </c>
      <c r="M7" s="7" t="n">
        <v>100</v>
      </c>
      <c r="N7" s="37" t="s">
        <v>31</v>
      </c>
      <c r="O7" s="27" t="n">
        <v>203.88</v>
      </c>
      <c r="P7" s="28">
        <f>O7*$I$13/$I$8</f>
        <v/>
      </c>
      <c r="S7" t="s">
        <v>50</v>
      </c>
      <c r="T7">
        <f>AVERAGE(C:C)</f>
        <v/>
      </c>
    </row>
    <row r="8" spans="1:22">
      <c r="A8" s="1" t="n">
        <v>7</v>
      </c>
      <c r="B8" s="44" t="s">
        <v>51</v>
      </c>
      <c r="C8" s="15" t="n">
        <v>3298634</v>
      </c>
      <c r="E8" s="17">
        <f>C8/$I$11-1</f>
        <v/>
      </c>
      <c r="F8" s="18">
        <f>C8/$I$8-1</f>
        <v/>
      </c>
      <c r="H8" s="20" t="s">
        <v>52</v>
      </c>
      <c r="I8" s="47">
        <f>C8</f>
        <v/>
      </c>
      <c r="K8" s="1" t="n">
        <v>7</v>
      </c>
      <c r="L8" s="37" t="s">
        <v>98</v>
      </c>
      <c r="M8" s="7" t="n">
        <v>5700</v>
      </c>
      <c r="N8" s="37" t="s">
        <v>31</v>
      </c>
      <c r="O8" s="27" t="n">
        <v>204.69</v>
      </c>
      <c r="P8" s="28">
        <f>O8*$I$13/$I$8</f>
        <v/>
      </c>
      <c r="S8" t="s">
        <v>54</v>
      </c>
      <c r="T8">
        <f>TRIMMEAN(C:C,0.04)</f>
        <v/>
      </c>
    </row>
    <row r="9" spans="1:22">
      <c r="A9" s="1" t="n">
        <v>8</v>
      </c>
      <c r="B9" s="44" t="s">
        <v>55</v>
      </c>
      <c r="C9" s="15" t="n">
        <v>3349224</v>
      </c>
      <c r="E9" s="17">
        <f>C9/$I$11-1</f>
        <v/>
      </c>
      <c r="F9" s="18">
        <f>C9/$I$8-1</f>
        <v/>
      </c>
      <c r="H9" s="20" t="s">
        <v>42</v>
      </c>
      <c r="I9" s="33">
        <f>MAX(C:C)</f>
        <v/>
      </c>
      <c r="K9" s="1" t="n">
        <v>8</v>
      </c>
      <c r="L9" s="37" t="s">
        <v>99</v>
      </c>
      <c r="M9" s="7" t="n">
        <v>1900</v>
      </c>
      <c r="N9" s="37" t="s">
        <v>31</v>
      </c>
      <c r="O9" s="27" t="n">
        <v>485.93</v>
      </c>
      <c r="P9" s="28">
        <f>O9*$I$13/$I$8</f>
        <v/>
      </c>
      <c r="S9" t="s">
        <v>57</v>
      </c>
      <c r="T9">
        <f>MEDIAN(C:C)</f>
        <v/>
      </c>
    </row>
    <row r="10" spans="1:22">
      <c r="A10" s="1" t="n">
        <v>9</v>
      </c>
      <c r="B10" s="44" t="s">
        <v>83</v>
      </c>
      <c r="C10" s="15" t="n">
        <v>3357637</v>
      </c>
      <c r="E10" s="17">
        <f>C10/$I$11-1</f>
        <v/>
      </c>
      <c r="F10" s="18">
        <f>C10/$I$8-1</f>
        <v/>
      </c>
      <c r="H10" s="20" t="s">
        <v>46</v>
      </c>
      <c r="I10" s="33">
        <f>MIN(C:C)</f>
        <v/>
      </c>
      <c r="K10" s="1" t="n">
        <v>9</v>
      </c>
      <c r="N10" s="37" t="s">
        <v>31</v>
      </c>
      <c r="O10" s="27" t="n"/>
      <c r="P10" s="28">
        <f>O10*$I$13/$I$8</f>
        <v/>
      </c>
      <c r="S10" t="s">
        <v>59</v>
      </c>
      <c r="T10">
        <f>INDEX(C:C,MATCH("中标",D:D,0))</f>
        <v/>
      </c>
    </row>
    <row r="11" spans="1:22">
      <c r="A11" s="1" t="n">
        <v>10</v>
      </c>
      <c r="B11" s="44" t="s">
        <v>37</v>
      </c>
      <c r="C11" s="15" t="n">
        <v>3383260</v>
      </c>
      <c r="E11" s="17">
        <f>C11/$I$11-1</f>
        <v/>
      </c>
      <c r="F11" s="18">
        <f>C11/$I$8-1</f>
        <v/>
      </c>
      <c r="H11" s="20" t="s">
        <v>61</v>
      </c>
      <c r="I11" s="33">
        <f>AVERAGE(C:C)</f>
        <v/>
      </c>
      <c r="K11" s="1" t="n">
        <v>10</v>
      </c>
      <c r="N11" s="37" t="s">
        <v>31</v>
      </c>
      <c r="O11" s="27" t="n"/>
      <c r="P11" s="28">
        <f>O11*$I$13/$I$8</f>
        <v/>
      </c>
      <c r="S11" t="s">
        <v>62</v>
      </c>
      <c r="T11">
        <f>INDEX(C:C,MATCH("NKT",B:B,0))</f>
        <v/>
      </c>
    </row>
    <row r="12" spans="1:22">
      <c r="A12" s="1" t="n">
        <v>11</v>
      </c>
      <c r="B12" s="44" t="n"/>
      <c r="C12" s="15" t="n"/>
      <c r="E12" s="17" t="n"/>
      <c r="F12" s="18" t="n"/>
      <c r="H12" s="20" t="s">
        <v>64</v>
      </c>
      <c r="I12" s="34">
        <f>COUNT(C:C)</f>
        <v/>
      </c>
      <c r="K12" s="1" t="n">
        <v>11</v>
      </c>
      <c r="N12" s="37" t="s">
        <v>31</v>
      </c>
      <c r="O12" s="27" t="n"/>
      <c r="P12" s="28">
        <f>O12*$I$13/$I$8</f>
        <v/>
      </c>
    </row>
    <row r="13" spans="1:22">
      <c r="A13" s="1" t="n">
        <v>12</v>
      </c>
      <c r="B13" s="44" t="n"/>
      <c r="C13" s="15" t="n"/>
      <c r="E13" s="17" t="n"/>
      <c r="F13" s="18" t="n"/>
      <c r="G13" s="21" t="n"/>
      <c r="H13" s="5" t="s">
        <v>65</v>
      </c>
      <c r="I13" s="48" t="n"/>
      <c r="K13" s="1" t="n">
        <v>12</v>
      </c>
      <c r="N13" s="37" t="s">
        <v>31</v>
      </c>
      <c r="O13" s="27" t="n"/>
      <c r="P13" s="28">
        <f>O13*$I$13/$I$8</f>
        <v/>
      </c>
    </row>
    <row customHeight="1" ht="17.25" r="14" spans="1:22">
      <c r="A14" s="1" t="n">
        <v>13</v>
      </c>
      <c r="B14" s="44" t="n"/>
      <c r="C14" s="15" t="n"/>
      <c r="E14" s="17" t="n"/>
      <c r="F14" s="18" t="n"/>
      <c r="G14" s="21" t="n"/>
      <c r="H14" s="22" t="s">
        <v>66</v>
      </c>
      <c r="I14" s="52">
        <f>1-$I$8/$I$13*(1-I7)</f>
        <v/>
      </c>
      <c r="K14" s="1" t="n">
        <v>13</v>
      </c>
      <c r="N14" s="37" t="s">
        <v>31</v>
      </c>
      <c r="O14" s="27" t="n"/>
      <c r="P14" s="28">
        <f>O14*$I$13/$I$8</f>
        <v/>
      </c>
    </row>
    <row r="15" spans="1:22">
      <c r="B15" s="44" t="n"/>
      <c r="C15" s="15" t="n"/>
      <c r="E15" s="17" t="n"/>
      <c r="F15" s="18" t="n"/>
      <c r="K15" s="1" t="n">
        <v>14</v>
      </c>
      <c r="N15" s="37" t="s">
        <v>31</v>
      </c>
      <c r="O15" s="27" t="n"/>
      <c r="P15" s="28">
        <f>O15*$I$13/$I$8</f>
        <v/>
      </c>
    </row>
    <row r="16" spans="1:22">
      <c r="B16" s="44" t="n"/>
      <c r="C16" s="15" t="n"/>
      <c r="E16" s="17" t="n"/>
      <c r="F16" s="18" t="n"/>
      <c r="K16" s="1" t="n">
        <v>15</v>
      </c>
      <c r="N16" s="37" t="s">
        <v>31</v>
      </c>
      <c r="O16" s="27" t="n"/>
      <c r="P16" s="28">
        <f>O16*$I$13/$I$8</f>
        <v/>
      </c>
    </row>
    <row r="17" spans="1:22">
      <c r="B17" s="44" t="n"/>
      <c r="E17" s="17" t="n"/>
      <c r="F17" s="18" t="n"/>
      <c r="K17" s="1" t="n">
        <v>16</v>
      </c>
      <c r="N17" s="37" t="s">
        <v>31</v>
      </c>
      <c r="O17" s="27" t="n"/>
      <c r="P17" s="28">
        <f>O17*$I$13/$I$8</f>
        <v/>
      </c>
    </row>
    <row r="18" spans="1:22">
      <c r="B18" s="44" t="n"/>
      <c r="C18" s="15" t="n"/>
      <c r="E18" s="17" t="n"/>
      <c r="F18" s="18" t="n"/>
      <c r="K18" s="1" t="n">
        <v>17</v>
      </c>
      <c r="N18" s="37" t="s">
        <v>31</v>
      </c>
      <c r="O18" s="27" t="n"/>
      <c r="P18" s="28">
        <f>O18*$I$13/$I$8</f>
        <v/>
      </c>
    </row>
    <row r="19" spans="1:22">
      <c r="B19" s="44" t="n"/>
      <c r="C19" s="15" t="n"/>
      <c r="E19" s="17" t="n"/>
      <c r="F19" s="18" t="n"/>
      <c r="K19" s="1" t="n">
        <v>18</v>
      </c>
      <c r="N19" s="37" t="s">
        <v>31</v>
      </c>
      <c r="O19" s="27" t="n"/>
      <c r="P19" s="28">
        <f>O19*$I$13/$I$8</f>
        <v/>
      </c>
    </row>
    <row r="20" spans="1:22">
      <c r="K20" s="1" t="n">
        <v>19</v>
      </c>
      <c r="N20" s="37" t="s">
        <v>31</v>
      </c>
      <c r="O20" s="27" t="n"/>
      <c r="P20" s="28">
        <f>O20*$I$13/$I$8</f>
        <v/>
      </c>
    </row>
    <row r="21" spans="1:22">
      <c r="K21" s="1" t="n">
        <v>20</v>
      </c>
      <c r="N21" s="37" t="s">
        <v>31</v>
      </c>
      <c r="O21" s="27" t="n"/>
      <c r="P21" s="28">
        <f>O21*$I$13/$I$8</f>
        <v/>
      </c>
    </row>
    <row r="22" spans="1:22">
      <c r="K22" s="1" t="n">
        <v>21</v>
      </c>
      <c r="N22" s="37" t="s">
        <v>31</v>
      </c>
      <c r="O22" s="27" t="n"/>
      <c r="P22" s="28">
        <f>O22*$I$13/$I$8</f>
        <v/>
      </c>
    </row>
    <row r="23" spans="1:22">
      <c r="K23" s="1" t="n">
        <v>22</v>
      </c>
      <c r="N23" s="37" t="s">
        <v>31</v>
      </c>
      <c r="O23" s="27" t="n"/>
      <c r="P23" s="28">
        <f>O23*$I$13/$I$8</f>
        <v/>
      </c>
    </row>
    <row r="24" spans="1:22">
      <c r="K24" s="1" t="n">
        <v>23</v>
      </c>
      <c r="N24" s="37" t="s">
        <v>31</v>
      </c>
      <c r="O24" s="27" t="n"/>
      <c r="P24" s="28">
        <f>O24*$I$13/$I$8</f>
        <v/>
      </c>
    </row>
    <row r="25" spans="1:22">
      <c r="B25" s="15" t="n"/>
      <c r="K25" s="1" t="n">
        <v>24</v>
      </c>
      <c r="N25" s="37" t="s">
        <v>31</v>
      </c>
      <c r="O25" s="27" t="n"/>
      <c r="P25" s="28">
        <f>O25*$I$13/$I$8</f>
        <v/>
      </c>
    </row>
    <row r="26" spans="1:22">
      <c r="B26" s="15" t="n"/>
      <c r="K26" s="1" t="n">
        <v>25</v>
      </c>
      <c r="N26" s="37" t="s">
        <v>31</v>
      </c>
      <c r="O26" s="27" t="n"/>
      <c r="P26" s="28">
        <f>O26*$I$13/$I$8</f>
        <v/>
      </c>
    </row>
    <row r="27" spans="1:22">
      <c r="B27" s="15" t="n"/>
      <c r="K27" s="1" t="n">
        <v>26</v>
      </c>
      <c r="N27" s="37" t="s">
        <v>31</v>
      </c>
      <c r="O27" s="27" t="n"/>
      <c r="P27" s="28">
        <f>O27*$I$13/$I$8</f>
        <v/>
      </c>
    </row>
    <row r="28" spans="1:22">
      <c r="B28" s="15" t="n"/>
      <c r="O28" s="27" t="n"/>
    </row>
    <row r="29" spans="1:22">
      <c r="B29" s="15" t="n"/>
      <c r="O29" s="27" t="n"/>
    </row>
    <row r="30" spans="1:22">
      <c r="B30" s="15" t="n"/>
      <c r="L30" s="37" t="s">
        <v>67</v>
      </c>
      <c r="O30" s="27" t="n"/>
    </row>
    <row r="31" spans="1:22">
      <c r="B31" s="15" t="n"/>
      <c r="L31" s="37" t="s">
        <v>67</v>
      </c>
      <c r="O31" s="27" t="n"/>
    </row>
    <row r="32" spans="1:22">
      <c r="O32" s="27" t="n"/>
    </row>
    <row r="33" spans="1:22">
      <c r="O33" s="27" t="n"/>
    </row>
    <row r="34" spans="1:22">
      <c r="L34" s="37" t="s">
        <v>67</v>
      </c>
      <c r="O34" s="27" t="n"/>
    </row>
    <row r="35" spans="1:22">
      <c r="L35" s="37" t="s">
        <v>67</v>
      </c>
      <c r="O35" s="27" t="n"/>
    </row>
    <row r="36" spans="1:22">
      <c r="O36" s="27" t="n"/>
    </row>
    <row r="37" spans="1:22">
      <c r="O37" s="27" t="n"/>
    </row>
    <row r="38" spans="1:22">
      <c r="O38" s="27" t="n"/>
    </row>
    <row r="39" spans="1:22">
      <c r="L39" s="37" t="s">
        <v>67</v>
      </c>
      <c r="O39" s="27" t="n"/>
    </row>
    <row r="40" spans="1:22">
      <c r="L40" s="37" t="s">
        <v>67</v>
      </c>
      <c r="O40" s="27" t="n"/>
    </row>
    <row r="41" spans="1:22">
      <c r="O41" s="27" t="n"/>
    </row>
    <row r="42" spans="1:22">
      <c r="O42" s="27" t="n"/>
    </row>
    <row r="43" spans="1:22">
      <c r="L43" s="37" t="s">
        <v>67</v>
      </c>
      <c r="O43" s="27" t="n"/>
    </row>
    <row r="44" spans="1:22">
      <c r="L44" s="37" t="s">
        <v>67</v>
      </c>
      <c r="O44" s="27" t="n"/>
    </row>
  </sheetData>
  <dataValidations count="1">
    <dataValidation allowBlank="1" showErrorMessage="1" showInputMessage="1" sqref="D1:D1048572" type="list">
      <formula1>"中标"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44"/>
  <sheetViews>
    <sheetView topLeftCell="G7" workbookViewId="0" zoomScaleNormal="100">
      <selection activeCell="K16" sqref="K16:P27"/>
    </sheetView>
  </sheetViews>
  <sheetFormatPr baseColWidth="10" defaultRowHeight="15"/>
  <cols>
    <col customWidth="1" max="1" min="1" style="1" width="5.5"/>
    <col customWidth="1" max="2" min="2" style="4" width="29.5"/>
    <col customWidth="1" max="3" min="3" style="8" width="21.875"/>
    <col customWidth="1" max="4" min="4" style="4" width="9.25"/>
    <col customWidth="1" max="5" min="5" style="5" width="11.625"/>
    <col customWidth="1" max="6" min="6" style="6" width="11.625"/>
    <col customWidth="1" max="7" min="7" style="37" width="6.25"/>
    <col customWidth="1" max="8" min="8" style="37" width="19.25"/>
    <col customWidth="1" max="9" min="9" style="4" width="44.375"/>
    <col customWidth="1" max="10" min="10" style="37" width="9"/>
    <col customWidth="1" max="11" min="11" style="1" width="5.5"/>
    <col customWidth="1" max="12" min="12" style="37" width="38.875"/>
    <col customWidth="1" max="13" min="13" style="7" width="11.75"/>
    <col customWidth="1" max="14" min="14" style="37" width="5.5"/>
    <col customWidth="1" max="15" min="15" style="8" width="14.375"/>
    <col customWidth="1" max="16" min="16" style="6" width="18.625"/>
    <col customWidth="1" max="16384" min="17" style="37" width="9"/>
  </cols>
  <sheetData>
    <row r="1" spans="1:22">
      <c r="A1" s="9" t="s">
        <v>14</v>
      </c>
      <c r="B1" s="12" t="s">
        <v>15</v>
      </c>
      <c r="C1" s="11" t="s">
        <v>16</v>
      </c>
      <c r="D1" s="12" t="s">
        <v>17</v>
      </c>
      <c r="E1" s="13" t="s">
        <v>18</v>
      </c>
      <c r="F1" s="14" t="s">
        <v>19</v>
      </c>
      <c r="H1" s="9" t="s">
        <v>20</v>
      </c>
      <c r="I1" s="23" t="n"/>
      <c r="K1" s="9" t="s">
        <v>14</v>
      </c>
      <c r="L1" s="10" t="s">
        <v>21</v>
      </c>
      <c r="M1" s="24" t="s">
        <v>22</v>
      </c>
      <c r="N1" s="10" t="s">
        <v>23</v>
      </c>
      <c r="O1" s="10" t="s">
        <v>24</v>
      </c>
      <c r="P1" s="25" t="s">
        <v>25</v>
      </c>
      <c r="S1" t="s">
        <v>26</v>
      </c>
      <c r="T1">
        <f>I2</f>
        <v/>
      </c>
      <c r="V1" t="s">
        <v>27</v>
      </c>
    </row>
    <row r="2" spans="1:22">
      <c r="A2" s="1" t="n">
        <v>1</v>
      </c>
      <c r="B2" s="15" t="s">
        <v>60</v>
      </c>
      <c r="C2" s="15" t="n">
        <v>7366657.3</v>
      </c>
      <c r="D2" s="35" t="n"/>
      <c r="E2" s="17">
        <f>C2/$I$11-1</f>
        <v/>
      </c>
      <c r="F2" s="18">
        <f>C2/$I$8-1</f>
        <v/>
      </c>
      <c r="H2" s="1" t="s">
        <v>26</v>
      </c>
      <c r="I2" s="26" t="s">
        <v>100</v>
      </c>
      <c r="K2" s="1" t="n">
        <v>1</v>
      </c>
      <c r="L2" s="37" t="s">
        <v>101</v>
      </c>
      <c r="M2" s="7" t="n">
        <v>750</v>
      </c>
      <c r="N2" s="37" t="s">
        <v>31</v>
      </c>
      <c r="O2" s="27" t="n">
        <v>203.79</v>
      </c>
      <c r="P2" s="28">
        <f>O2*$I$13/$I$8</f>
        <v/>
      </c>
      <c r="S2" t="s">
        <v>32</v>
      </c>
      <c r="T2">
        <f>I7</f>
        <v/>
      </c>
      <c r="V2" t="n">
        <v>3.14159</v>
      </c>
    </row>
    <row r="3" spans="1:22">
      <c r="A3" s="1" t="n">
        <v>2</v>
      </c>
      <c r="B3" s="49" t="s">
        <v>33</v>
      </c>
      <c r="C3" s="15" t="n">
        <v>7450689</v>
      </c>
      <c r="E3" s="17">
        <f>C3/$I$11-1</f>
        <v/>
      </c>
      <c r="F3" s="18">
        <f>C3/$I$8-1</f>
        <v/>
      </c>
      <c r="H3" s="1" t="s">
        <v>34</v>
      </c>
      <c r="I3" s="26" t="n"/>
      <c r="K3" s="1" t="n">
        <v>2</v>
      </c>
      <c r="L3" s="37" t="s">
        <v>102</v>
      </c>
      <c r="M3" s="7" t="n">
        <v>600</v>
      </c>
      <c r="N3" s="37" t="s">
        <v>31</v>
      </c>
      <c r="O3" s="27" t="n">
        <v>483.79</v>
      </c>
      <c r="P3" s="28">
        <f>O3*$I$13/$I$8</f>
        <v/>
      </c>
      <c r="S3" t="s">
        <v>36</v>
      </c>
      <c r="T3">
        <f>COUNTIF(C:C,"&gt;0")</f>
        <v/>
      </c>
      <c r="V3">
        <f>today()</f>
        <v/>
      </c>
    </row>
    <row customHeight="1" ht="20.1" r="4" spans="1:22">
      <c r="A4" s="1" t="n">
        <v>3</v>
      </c>
      <c r="B4" s="15" t="s">
        <v>40</v>
      </c>
      <c r="C4" s="15" t="n">
        <v>7477070.7</v>
      </c>
      <c r="E4" s="17">
        <f>C4/$I$11-1</f>
        <v/>
      </c>
      <c r="F4" s="18">
        <f>C4/$I$8-1</f>
        <v/>
      </c>
      <c r="H4" s="19" t="s">
        <v>6</v>
      </c>
      <c r="I4" s="50">
        <f>基本信息!B5</f>
        <v/>
      </c>
      <c r="K4" s="1" t="n">
        <v>3</v>
      </c>
      <c r="L4" s="37" t="s">
        <v>103</v>
      </c>
      <c r="M4" s="7" t="n">
        <v>220</v>
      </c>
      <c r="N4" s="37" t="s">
        <v>31</v>
      </c>
      <c r="O4" s="27" t="n">
        <v>169.13</v>
      </c>
      <c r="P4" s="28">
        <f>O4*$I$13/$I$8</f>
        <v/>
      </c>
      <c r="S4" t="s">
        <v>39</v>
      </c>
      <c r="T4">
        <f>INDEX(B:B,MATCH("中标",D:D,0))</f>
        <v/>
      </c>
      <c r="V4">
        <f>max(B:B)</f>
        <v/>
      </c>
    </row>
    <row customHeight="1" ht="17.25" r="5" spans="1:22">
      <c r="A5" s="1" t="n">
        <v>4</v>
      </c>
      <c r="B5" s="15" t="s">
        <v>28</v>
      </c>
      <c r="C5" s="15" t="n">
        <v>7600052.3</v>
      </c>
      <c r="E5" s="17">
        <f>C5/$I$11-1</f>
        <v/>
      </c>
      <c r="F5" s="18">
        <f>C5/$I$8-1</f>
        <v/>
      </c>
      <c r="I5" s="30" t="n"/>
      <c r="K5" s="1" t="n">
        <v>4</v>
      </c>
      <c r="L5" s="37" t="s">
        <v>104</v>
      </c>
      <c r="M5" s="7" t="n">
        <v>110</v>
      </c>
      <c r="N5" s="37" t="s">
        <v>31</v>
      </c>
      <c r="O5" s="27" t="n">
        <v>436.27</v>
      </c>
      <c r="P5" s="28">
        <f>O5*$I$13/$I$8</f>
        <v/>
      </c>
      <c r="S5" t="s">
        <v>42</v>
      </c>
      <c r="T5">
        <f>MAX(C:C)</f>
        <v/>
      </c>
    </row>
    <row r="6" spans="1:22">
      <c r="A6" s="1" t="n">
        <v>5</v>
      </c>
      <c r="B6" s="15" t="s">
        <v>78</v>
      </c>
      <c r="C6" s="15" t="n">
        <v>7604670</v>
      </c>
      <c r="E6" s="17">
        <f>C6/$I$11-1</f>
        <v/>
      </c>
      <c r="F6" s="18">
        <f>C6/$I$8-1</f>
        <v/>
      </c>
      <c r="H6" s="9" t="s">
        <v>44</v>
      </c>
      <c r="I6" s="31" t="n"/>
      <c r="K6" s="1" t="n">
        <v>5</v>
      </c>
      <c r="L6" s="37" t="s">
        <v>105</v>
      </c>
      <c r="M6" s="7" t="n">
        <v>200</v>
      </c>
      <c r="N6" s="37" t="s">
        <v>31</v>
      </c>
      <c r="O6" s="27" t="n">
        <v>126.64</v>
      </c>
      <c r="P6" s="28">
        <f>O6*$I$13/$I$8</f>
        <v/>
      </c>
      <c r="S6" t="s">
        <v>46</v>
      </c>
      <c r="T6">
        <f>MIN(C:C)</f>
        <v/>
      </c>
    </row>
    <row r="7" spans="1:22">
      <c r="A7" s="1" t="n">
        <v>6</v>
      </c>
      <c r="B7" s="15" t="s">
        <v>37</v>
      </c>
      <c r="C7" s="15" t="n">
        <v>7682737.7</v>
      </c>
      <c r="D7" s="51" t="n"/>
      <c r="E7" s="17">
        <f>C7/$I$11-1</f>
        <v/>
      </c>
      <c r="F7" s="18">
        <f>C7/$I$8-1</f>
        <v/>
      </c>
      <c r="H7" s="1" t="s">
        <v>48</v>
      </c>
      <c r="I7" s="32" t="n">
        <v>0.0413</v>
      </c>
      <c r="K7" s="1" t="n">
        <v>6</v>
      </c>
      <c r="L7" s="37" t="s">
        <v>106</v>
      </c>
      <c r="M7" s="7" t="n">
        <v>21500</v>
      </c>
      <c r="N7" s="37" t="s">
        <v>31</v>
      </c>
      <c r="O7" s="27" t="n">
        <v>230.27</v>
      </c>
      <c r="P7" s="28">
        <f>O7*$I$13/$I$8</f>
        <v/>
      </c>
      <c r="S7" t="s">
        <v>50</v>
      </c>
      <c r="T7">
        <f>AVERAGE(C:C)</f>
        <v/>
      </c>
    </row>
    <row r="8" spans="1:22">
      <c r="A8" s="1" t="n">
        <v>7</v>
      </c>
      <c r="B8" s="44" t="s">
        <v>63</v>
      </c>
      <c r="C8" s="15" t="n">
        <v>7759894.3</v>
      </c>
      <c r="E8" s="17">
        <f>C8/$I$11-1</f>
        <v/>
      </c>
      <c r="F8" s="18">
        <f>C8/$I$8-1</f>
        <v/>
      </c>
      <c r="H8" s="20" t="s">
        <v>52</v>
      </c>
      <c r="I8" s="47">
        <f>C10</f>
        <v/>
      </c>
      <c r="K8" s="1" t="n">
        <v>7</v>
      </c>
      <c r="L8" s="37" t="s">
        <v>107</v>
      </c>
      <c r="M8" s="7" t="n">
        <v>5000</v>
      </c>
      <c r="N8" s="37" t="s">
        <v>31</v>
      </c>
      <c r="O8" s="27" t="n">
        <v>97.72</v>
      </c>
      <c r="P8" s="28">
        <f>O8*$I$13/$I$8</f>
        <v/>
      </c>
      <c r="S8" t="s">
        <v>54</v>
      </c>
      <c r="T8">
        <f>TRIMMEAN(C:C,0.04)</f>
        <v/>
      </c>
    </row>
    <row r="9" spans="1:22">
      <c r="A9" s="1" t="n">
        <v>8</v>
      </c>
      <c r="B9" s="44" t="s">
        <v>43</v>
      </c>
      <c r="C9" s="15" t="n">
        <v>8515026.300000001</v>
      </c>
      <c r="E9" s="17">
        <f>C9/$I$11-1</f>
        <v/>
      </c>
      <c r="F9" s="18">
        <f>C9/$I$8-1</f>
        <v/>
      </c>
      <c r="H9" s="20" t="s">
        <v>42</v>
      </c>
      <c r="I9" s="33">
        <f>MAX(C:C)</f>
        <v/>
      </c>
      <c r="K9" s="1" t="n">
        <v>8</v>
      </c>
      <c r="L9" s="37" t="s">
        <v>108</v>
      </c>
      <c r="M9" s="7" t="n">
        <v>730</v>
      </c>
      <c r="N9" s="37" t="s">
        <v>31</v>
      </c>
      <c r="O9" s="27" t="n">
        <v>198.48</v>
      </c>
      <c r="P9" s="28">
        <f>O9*$I$13/$I$8</f>
        <v/>
      </c>
      <c r="S9" t="s">
        <v>57</v>
      </c>
      <c r="T9">
        <f>MEDIAN(C:C)</f>
        <v/>
      </c>
    </row>
    <row r="10" spans="1:22">
      <c r="A10" s="1" t="n">
        <v>9</v>
      </c>
      <c r="B10" s="44" t="s">
        <v>51</v>
      </c>
      <c r="C10" s="15" t="n">
        <v>8647326.199999999</v>
      </c>
      <c r="E10" s="17">
        <f>C10/$I$11-1</f>
        <v/>
      </c>
      <c r="F10" s="18">
        <f>C10/$I$8-1</f>
        <v/>
      </c>
      <c r="H10" s="20" t="s">
        <v>46</v>
      </c>
      <c r="I10" s="33">
        <f>MIN(C:C)</f>
        <v/>
      </c>
      <c r="K10" s="1" t="n">
        <v>9</v>
      </c>
      <c r="L10" s="37" t="s">
        <v>109</v>
      </c>
      <c r="M10" s="7" t="n">
        <v>230</v>
      </c>
      <c r="N10" s="37" t="s">
        <v>31</v>
      </c>
      <c r="O10" s="27" t="n">
        <v>165.6</v>
      </c>
      <c r="P10" s="28">
        <f>O10*$I$13/$I$8</f>
        <v/>
      </c>
      <c r="S10" t="s">
        <v>59</v>
      </c>
      <c r="T10">
        <f>INDEX(C:C,MATCH("中标",D:D,0))</f>
        <v/>
      </c>
    </row>
    <row r="11" spans="1:22">
      <c r="A11" s="1" t="n">
        <v>10</v>
      </c>
      <c r="B11" s="44" t="s">
        <v>55</v>
      </c>
      <c r="C11" s="15" t="n">
        <v>8674907.699999999</v>
      </c>
      <c r="E11" s="17">
        <f>C11/$I$11-1</f>
        <v/>
      </c>
      <c r="F11" s="18">
        <f>C11/$I$8-1</f>
        <v/>
      </c>
      <c r="H11" s="20" t="s">
        <v>61</v>
      </c>
      <c r="I11" s="33">
        <f>AVERAGE(C:C)</f>
        <v/>
      </c>
      <c r="K11" s="1" t="n">
        <v>10</v>
      </c>
      <c r="L11" s="37" t="s">
        <v>110</v>
      </c>
      <c r="M11" s="7" t="n">
        <v>4500</v>
      </c>
      <c r="N11" s="37" t="s">
        <v>31</v>
      </c>
      <c r="O11" s="27" t="n">
        <v>202.4</v>
      </c>
      <c r="P11" s="28">
        <f>O11*$I$13/$I$8</f>
        <v/>
      </c>
      <c r="S11" t="s">
        <v>62</v>
      </c>
      <c r="T11">
        <f>INDEX(C:C,MATCH("NKT",B:B,0))</f>
        <v/>
      </c>
    </row>
    <row r="12" spans="1:22">
      <c r="A12" s="1" t="n">
        <v>11</v>
      </c>
      <c r="B12" s="44" t="n"/>
      <c r="C12" s="15" t="n"/>
      <c r="E12" s="17" t="n"/>
      <c r="F12" s="18" t="n"/>
      <c r="H12" s="20" t="s">
        <v>64</v>
      </c>
      <c r="I12" s="34">
        <f>COUNT(C:C)</f>
        <v/>
      </c>
      <c r="K12" s="1" t="n">
        <v>11</v>
      </c>
      <c r="L12" s="37" t="s">
        <v>111</v>
      </c>
      <c r="M12" s="7" t="n">
        <v>5000</v>
      </c>
      <c r="N12" s="37" t="s">
        <v>31</v>
      </c>
      <c r="O12" s="27" t="n">
        <v>312.1</v>
      </c>
      <c r="P12" s="28">
        <f>O12*$I$13/$I$8</f>
        <v/>
      </c>
    </row>
    <row r="13" spans="1:22">
      <c r="A13" s="1" t="n">
        <v>12</v>
      </c>
      <c r="B13" s="44" t="n"/>
      <c r="C13" s="15" t="n"/>
      <c r="E13" s="17" t="n"/>
      <c r="F13" s="18" t="n"/>
      <c r="G13" s="21" t="n"/>
      <c r="H13" s="5" t="s">
        <v>65</v>
      </c>
      <c r="I13" s="48" t="n"/>
      <c r="K13" s="1" t="n">
        <v>12</v>
      </c>
      <c r="N13" s="37" t="s">
        <v>31</v>
      </c>
      <c r="O13" s="27" t="n"/>
      <c r="P13" s="28">
        <f>O13*$I$13/$I$8</f>
        <v/>
      </c>
    </row>
    <row customHeight="1" ht="17.25" r="14" spans="1:22">
      <c r="A14" s="1" t="n">
        <v>13</v>
      </c>
      <c r="B14" s="44" t="n"/>
      <c r="C14" s="15" t="n"/>
      <c r="E14" s="17" t="n"/>
      <c r="F14" s="18" t="n"/>
      <c r="G14" s="21" t="n"/>
      <c r="H14" s="22" t="s">
        <v>66</v>
      </c>
      <c r="I14" s="52">
        <f>1-$I$8/$I$13*(1-I7)</f>
        <v/>
      </c>
      <c r="K14" s="1" t="n">
        <v>13</v>
      </c>
      <c r="N14" s="37" t="s">
        <v>31</v>
      </c>
      <c r="O14" s="27" t="n"/>
      <c r="P14" s="28">
        <f>O14*$I$13/$I$8</f>
        <v/>
      </c>
    </row>
    <row r="15" spans="1:22">
      <c r="B15" s="44" t="n"/>
      <c r="C15" s="15" t="n"/>
      <c r="E15" s="17" t="n"/>
      <c r="F15" s="18" t="n"/>
      <c r="K15" s="1" t="n">
        <v>14</v>
      </c>
      <c r="N15" s="37" t="s">
        <v>31</v>
      </c>
      <c r="O15" s="27" t="n"/>
      <c r="P15" s="28">
        <f>O15*$I$13/$I$8</f>
        <v/>
      </c>
    </row>
    <row r="16" spans="1:22">
      <c r="B16" s="44" t="n"/>
      <c r="C16" s="15" t="n"/>
      <c r="E16" s="17" t="n"/>
      <c r="F16" s="18" t="n"/>
      <c r="I16" s="4" t="s">
        <v>94</v>
      </c>
      <c r="O16" s="27" t="n"/>
      <c r="P16" s="28" t="n"/>
    </row>
    <row r="17" spans="1:22">
      <c r="B17" s="44" t="n"/>
      <c r="E17" s="17" t="n"/>
      <c r="F17" s="18" t="n"/>
      <c r="O17" s="27" t="n"/>
      <c r="P17" s="28" t="n"/>
    </row>
    <row r="18" spans="1:22">
      <c r="B18" s="44" t="n"/>
      <c r="C18" s="15" t="n"/>
      <c r="E18" s="17" t="n"/>
      <c r="F18" s="18" t="n"/>
      <c r="O18" s="27" t="n"/>
      <c r="P18" s="28" t="n"/>
    </row>
    <row r="19" spans="1:22">
      <c r="B19" s="44" t="n"/>
      <c r="C19" s="15" t="n"/>
      <c r="E19" s="17" t="n"/>
      <c r="F19" s="18" t="n"/>
      <c r="O19" s="27" t="n"/>
      <c r="P19" s="28" t="n"/>
    </row>
    <row r="20" spans="1:22">
      <c r="O20" s="27" t="n"/>
      <c r="P20" s="28" t="n"/>
    </row>
    <row r="21" spans="1:22">
      <c r="O21" s="27" t="n"/>
      <c r="P21" s="28" t="n"/>
    </row>
    <row r="22" spans="1:22">
      <c r="O22" s="27" t="n"/>
      <c r="P22" s="28" t="n"/>
    </row>
    <row r="23" spans="1:22">
      <c r="O23" s="27" t="n"/>
      <c r="P23" s="28" t="n"/>
    </row>
    <row r="24" spans="1:22">
      <c r="O24" s="27" t="n"/>
      <c r="P24" s="28" t="n"/>
    </row>
    <row r="25" spans="1:22">
      <c r="B25" s="15" t="n"/>
      <c r="O25" s="27" t="n"/>
      <c r="P25" s="28" t="n"/>
    </row>
    <row r="26" spans="1:22">
      <c r="B26" s="15" t="n"/>
      <c r="O26" s="27" t="n"/>
      <c r="P26" s="28" t="n"/>
    </row>
    <row r="27" spans="1:22">
      <c r="B27" s="15" t="n"/>
      <c r="O27" s="27" t="n"/>
      <c r="P27" s="28" t="n"/>
    </row>
    <row r="28" spans="1:22">
      <c r="B28" s="15" t="n"/>
      <c r="O28" s="27" t="n"/>
    </row>
    <row r="29" spans="1:22">
      <c r="B29" s="15" t="n"/>
      <c r="O29" s="27" t="n"/>
    </row>
    <row r="30" spans="1:22">
      <c r="B30" s="15" t="n"/>
      <c r="L30" s="37" t="s">
        <v>67</v>
      </c>
      <c r="O30" s="27" t="n"/>
    </row>
    <row r="31" spans="1:22">
      <c r="B31" s="15" t="n"/>
      <c r="L31" s="37" t="s">
        <v>67</v>
      </c>
      <c r="O31" s="27" t="n"/>
    </row>
    <row r="32" spans="1:22">
      <c r="O32" s="27" t="n"/>
    </row>
    <row r="33" spans="1:22">
      <c r="O33" s="27" t="n"/>
    </row>
    <row r="34" spans="1:22">
      <c r="L34" s="37" t="s">
        <v>67</v>
      </c>
      <c r="O34" s="27" t="n"/>
    </row>
    <row r="35" spans="1:22">
      <c r="L35" s="37" t="s">
        <v>67</v>
      </c>
      <c r="O35" s="27" t="n"/>
    </row>
    <row r="36" spans="1:22">
      <c r="O36" s="27" t="n"/>
    </row>
    <row r="37" spans="1:22">
      <c r="O37" s="27" t="n"/>
    </row>
    <row r="38" spans="1:22">
      <c r="O38" s="27" t="n"/>
    </row>
    <row r="39" spans="1:22">
      <c r="L39" s="37" t="s">
        <v>67</v>
      </c>
      <c r="O39" s="27" t="n"/>
    </row>
    <row r="40" spans="1:22">
      <c r="L40" s="37" t="s">
        <v>67</v>
      </c>
      <c r="O40" s="27" t="n"/>
    </row>
    <row r="41" spans="1:22">
      <c r="O41" s="27" t="n"/>
    </row>
    <row r="42" spans="1:22">
      <c r="O42" s="27" t="n"/>
    </row>
    <row r="43" spans="1:22">
      <c r="L43" s="37" t="s">
        <v>67</v>
      </c>
      <c r="O43" s="27" t="n"/>
    </row>
    <row r="44" spans="1:22">
      <c r="L44" s="37" t="s">
        <v>67</v>
      </c>
      <c r="O44" s="27" t="n"/>
    </row>
  </sheetData>
  <dataValidations count="1">
    <dataValidation allowBlank="1" showErrorMessage="1" showInputMessage="1" sqref="D1:D1048572" type="list">
      <formula1>"中标"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基本信息</vt:lpstr>
      <vt:lpstr>标段2</vt:lpstr>
      <vt:lpstr>标段3</vt:lpstr>
      <vt:lpstr>标段6</vt:lpstr>
      <vt:lpstr>标段7</vt:lpstr>
      <vt:lpstr>标段8</vt:lpstr>
      <vt:lpstr>标段9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wwenjuan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2016-05-26T08:29:00Z</dcterms:modified>
  <cp:lastModifiedBy>xxinmei</cp:lastModifiedBy>
  <cp:category/>
  <cp:contentStatus/>
  <cp:version/>
  <cp:revision/>
  <cp:keywords/>
</cp:coreProperties>
</file>