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8846e8652e89dd/문서/"/>
    </mc:Choice>
  </mc:AlternateContent>
  <xr:revisionPtr revIDLastSave="774" documentId="8_{3E9D3658-2B57-4514-9C22-5B959BD745B9}" xr6:coauthVersionLast="47" xr6:coauthVersionMax="47" xr10:uidLastSave="{F68C9FB5-90F2-416C-80DA-372F26BEE006}"/>
  <bookViews>
    <workbookView xWindow="-120" yWindow="-120" windowWidth="29040" windowHeight="16440" xr2:uid="{4F5A090D-68C1-4F54-BA74-F6B53F496F41}"/>
  </bookViews>
  <sheets>
    <sheet name="FY2020" sheetId="1" r:id="rId1"/>
    <sheet name="FY2021" sheetId="2" r:id="rId2"/>
    <sheet name="FY2022" sheetId="3" r:id="rId3"/>
    <sheet name="Database" sheetId="5" r:id="rId4"/>
    <sheet name="P&amp;L Statement" sheetId="7" r:id="rId5"/>
  </sheets>
  <definedNames>
    <definedName name="_xlnm._FilterDatabase" localSheetId="3" hidden="1">Database!$B$3:$I$108</definedName>
    <definedName name="_xlnm._FilterDatabase" localSheetId="0" hidden="1">'FY2020'!$C$3:$G$60</definedName>
    <definedName name="_xlnm._FilterDatabase" localSheetId="1" hidden="1">'FY2021'!$C$3:$G$3</definedName>
    <definedName name="_xlnm._FilterDatabase" localSheetId="2" hidden="1">'FY2022'!$C$3:$G$3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H94" i="5" l="1"/>
  <c r="H60" i="5"/>
  <c r="G94" i="5"/>
  <c r="G60" i="5"/>
  <c r="H5" i="5"/>
  <c r="E5" i="7" s="1"/>
  <c r="H6" i="5"/>
  <c r="H7" i="5"/>
  <c r="H8" i="5"/>
  <c r="H9" i="5"/>
  <c r="H10" i="5"/>
  <c r="E8" i="7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E14" i="7" s="1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4" i="5"/>
  <c r="G5" i="5"/>
  <c r="D5" i="7" s="1"/>
  <c r="G6" i="5"/>
  <c r="G7" i="5"/>
  <c r="G8" i="5"/>
  <c r="G9" i="5"/>
  <c r="G10" i="5"/>
  <c r="D8" i="7" s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D14" i="7" s="1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4" i="5"/>
  <c r="F94" i="5"/>
  <c r="F60" i="5"/>
  <c r="C32" i="7" s="1"/>
  <c r="F5" i="5"/>
  <c r="C5" i="7" s="1"/>
  <c r="F6" i="5"/>
  <c r="F7" i="5"/>
  <c r="F8" i="5"/>
  <c r="F9" i="5"/>
  <c r="F10" i="5"/>
  <c r="C8" i="7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C14" i="7" s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4" i="5"/>
  <c r="G14" i="7" l="1"/>
  <c r="E4" i="7"/>
  <c r="H5" i="7"/>
  <c r="H8" i="7"/>
  <c r="D12" i="7"/>
  <c r="C4" i="7"/>
  <c r="H14" i="7"/>
  <c r="E15" i="7"/>
  <c r="E21" i="7"/>
  <c r="E18" i="7"/>
  <c r="E16" i="7"/>
  <c r="E11" i="7"/>
  <c r="E32" i="7"/>
  <c r="E20" i="7"/>
  <c r="E10" i="7"/>
  <c r="E13" i="7"/>
  <c r="E23" i="7"/>
  <c r="E12" i="7"/>
  <c r="H12" i="7" s="1"/>
  <c r="E6" i="7"/>
  <c r="D13" i="7"/>
  <c r="D32" i="7"/>
  <c r="D6" i="7"/>
  <c r="G8" i="7"/>
  <c r="D21" i="7"/>
  <c r="D23" i="7"/>
  <c r="D18" i="7"/>
  <c r="D16" i="7"/>
  <c r="D4" i="7"/>
  <c r="D10" i="7"/>
  <c r="H10" i="7" s="1"/>
  <c r="D15" i="7"/>
  <c r="G5" i="7"/>
  <c r="D11" i="7"/>
  <c r="D20" i="7"/>
  <c r="C11" i="7"/>
  <c r="C20" i="7"/>
  <c r="C10" i="7"/>
  <c r="C13" i="7"/>
  <c r="C23" i="7"/>
  <c r="C12" i="7"/>
  <c r="C6" i="7"/>
  <c r="C21" i="7"/>
  <c r="C18" i="7"/>
  <c r="C16" i="7"/>
  <c r="C15" i="7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95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61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E4" i="5"/>
  <c r="D4" i="5"/>
  <c r="C4" i="5"/>
  <c r="H15" i="7" l="1"/>
  <c r="G12" i="7"/>
  <c r="H20" i="7"/>
  <c r="E7" i="7"/>
  <c r="E9" i="7" s="1"/>
  <c r="E17" i="7" s="1"/>
  <c r="E19" i="7" s="1"/>
  <c r="G4" i="7"/>
  <c r="G23" i="7"/>
  <c r="H21" i="7"/>
  <c r="G20" i="7"/>
  <c r="G11" i="7"/>
  <c r="G21" i="7"/>
  <c r="G6" i="7"/>
  <c r="C7" i="7"/>
  <c r="C9" i="7" s="1"/>
  <c r="C17" i="7" s="1"/>
  <c r="H16" i="7"/>
  <c r="H18" i="7"/>
  <c r="H23" i="7"/>
  <c r="H6" i="7"/>
  <c r="H11" i="7"/>
  <c r="H13" i="7"/>
  <c r="G13" i="7"/>
  <c r="G15" i="7"/>
  <c r="G16" i="7"/>
  <c r="H4" i="7"/>
  <c r="D7" i="7"/>
  <c r="G10" i="7"/>
  <c r="G18" i="7"/>
  <c r="C27" i="7" l="1"/>
  <c r="E27" i="7"/>
  <c r="E28" i="7"/>
  <c r="D9" i="7"/>
  <c r="H7" i="7"/>
  <c r="G7" i="7"/>
  <c r="E22" i="7"/>
  <c r="E24" i="7" s="1"/>
  <c r="E29" i="7"/>
  <c r="C19" i="7"/>
  <c r="C28" i="7"/>
  <c r="D27" i="7" l="1"/>
  <c r="G9" i="7"/>
  <c r="H9" i="7"/>
  <c r="D17" i="7"/>
  <c r="C29" i="7"/>
  <c r="C22" i="7"/>
  <c r="D19" i="7" l="1"/>
  <c r="D28" i="7"/>
  <c r="H17" i="7"/>
  <c r="G17" i="7"/>
  <c r="C24" i="7"/>
  <c r="H19" i="7" l="1"/>
  <c r="D22" i="7"/>
  <c r="G19" i="7"/>
  <c r="D29" i="7"/>
  <c r="G22" i="7" l="1"/>
  <c r="H22" i="7"/>
  <c r="D24" i="7"/>
  <c r="H24" i="7" l="1"/>
  <c r="G24" i="7"/>
</calcChain>
</file>

<file path=xl/sharedStrings.xml><?xml version="1.0" encoding="utf-8"?>
<sst xmlns="http://schemas.openxmlformats.org/spreadsheetml/2006/main" count="935" uniqueCount="225">
  <si>
    <t>Core business revenues</t>
  </si>
  <si>
    <t>External</t>
  </si>
  <si>
    <t>Other revenues</t>
  </si>
  <si>
    <t>Capitalized costs</t>
  </si>
  <si>
    <t>Green Ventures Ltd</t>
  </si>
  <si>
    <t>Generco Sunshine JSC</t>
  </si>
  <si>
    <t>Greenco Ltd</t>
  </si>
  <si>
    <t>Not assigned</t>
  </si>
  <si>
    <t>Direct costs</t>
  </si>
  <si>
    <t>Freight outbound expenses</t>
  </si>
  <si>
    <t>R&amp;D expenses</t>
  </si>
  <si>
    <t>Generco Ltd</t>
  </si>
  <si>
    <t>Wages and salaries</t>
  </si>
  <si>
    <t>Pension contributions</t>
  </si>
  <si>
    <t>Severance indemnity contribution</t>
  </si>
  <si>
    <t>D&amp;A</t>
  </si>
  <si>
    <t>Corporate recharges</t>
  </si>
  <si>
    <t>1</t>
  </si>
  <si>
    <t>Greeny Ltd</t>
  </si>
  <si>
    <t>Generco Cosmetics Ltd</t>
  </si>
  <si>
    <t>Generco Canada JSC</t>
  </si>
  <si>
    <t>1087</t>
  </si>
  <si>
    <t>Gener Beauty GmbH</t>
  </si>
  <si>
    <t xml:space="preserve">Generco UK </t>
  </si>
  <si>
    <t>Other income</t>
  </si>
  <si>
    <t>Marketing expenses</t>
  </si>
  <si>
    <t>Software&amp;IT</t>
  </si>
  <si>
    <t>Leasings</t>
  </si>
  <si>
    <t>Service expenses</t>
  </si>
  <si>
    <t>43</t>
  </si>
  <si>
    <t>Greeny France SL</t>
  </si>
  <si>
    <t>2240</t>
  </si>
  <si>
    <t>Greeny Germany GmbH</t>
  </si>
  <si>
    <t>Charges and contributions</t>
  </si>
  <si>
    <t>Insurance expenses</t>
  </si>
  <si>
    <t>Travel expenses</t>
  </si>
  <si>
    <t>Utility expenses</t>
  </si>
  <si>
    <t>Legal expenses</t>
  </si>
  <si>
    <t>Misc costs</t>
  </si>
  <si>
    <t>Consulting fees</t>
  </si>
  <si>
    <t>Misc extraordinary expenses</t>
  </si>
  <si>
    <t>Generco Healthcare Ltd</t>
  </si>
  <si>
    <t>Difference from eliminations</t>
  </si>
  <si>
    <t>Interest income</t>
  </si>
  <si>
    <t>Capitalized interest</t>
  </si>
  <si>
    <t>Non-recurring costs</t>
  </si>
  <si>
    <t>Interest expenses</t>
  </si>
  <si>
    <t>Current taxes</t>
  </si>
  <si>
    <t>Regional taxes</t>
  </si>
  <si>
    <t>Deferred taxes</t>
  </si>
  <si>
    <t>Net income/(loss)</t>
  </si>
  <si>
    <t>1086</t>
  </si>
  <si>
    <t>G&amp;Resources Ltd</t>
  </si>
  <si>
    <t>Utility charges</t>
  </si>
  <si>
    <t>1283</t>
  </si>
  <si>
    <t>Generco Ventures Ltd</t>
  </si>
  <si>
    <t>1924</t>
  </si>
  <si>
    <t>Generco Infrastructure Ltd</t>
  </si>
  <si>
    <t>2486</t>
  </si>
  <si>
    <t>Generco Exloration Ltd</t>
  </si>
  <si>
    <t>Social security payments</t>
  </si>
  <si>
    <t>Other personnel expenses</t>
  </si>
  <si>
    <t>Gains from disposal of PP&amp;E</t>
  </si>
  <si>
    <t>1076</t>
  </si>
  <si>
    <t>Generco Trading Ltd</t>
  </si>
  <si>
    <t>Generco Semiconductors Ltd</t>
  </si>
  <si>
    <t>47037</t>
  </si>
  <si>
    <t>G&amp;CR Global Ltd</t>
  </si>
  <si>
    <t>Concession fees other</t>
  </si>
  <si>
    <t>Generco Metals Gm</t>
  </si>
  <si>
    <t>1118</t>
  </si>
  <si>
    <t>Gener Green LLC</t>
  </si>
  <si>
    <t>Losses fr disposal of PPE</t>
  </si>
  <si>
    <t>Other operative currency differences</t>
  </si>
  <si>
    <t>Property tax</t>
  </si>
  <si>
    <t>Generco Mining GmbH</t>
  </si>
  <si>
    <t>Impairment of participation</t>
  </si>
  <si>
    <t>Quarterly changes in current taxes</t>
  </si>
  <si>
    <t xml:space="preserve">Utility charges </t>
  </si>
  <si>
    <t>Operating expenses for utilities</t>
  </si>
  <si>
    <t>2185</t>
  </si>
  <si>
    <t>Generco Green Projects GmbH</t>
  </si>
  <si>
    <t>Generco Risk Management Ltd</t>
  </si>
  <si>
    <t>Reimbursements+compensation for damages</t>
  </si>
  <si>
    <t>Repairs/Maintenance costs</t>
  </si>
  <si>
    <t>Offset segments (tech.)</t>
  </si>
  <si>
    <t>FY2020</t>
  </si>
  <si>
    <t>FY2021</t>
  </si>
  <si>
    <t>FY2022</t>
  </si>
  <si>
    <t>P&amp;L Account</t>
  </si>
  <si>
    <t>No. of Partner Company</t>
  </si>
  <si>
    <t>Name of Partner Company</t>
  </si>
  <si>
    <t>Amount</t>
  </si>
  <si>
    <t>Account No</t>
  </si>
  <si>
    <t>Code</t>
  </si>
  <si>
    <t>2001110000111111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</si>
  <si>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</si>
  <si>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</si>
  <si>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</si>
  <si>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</si>
  <si>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</si>
  <si>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</si>
  <si>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</si>
  <si>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202409000088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</si>
  <si>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</si>
  <si>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</si>
  <si>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</si>
  <si>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</si>
  <si>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</si>
  <si>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</si>
  <si>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20512100001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</si>
  <si>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</si>
  <si>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</si>
  <si>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</si>
  <si>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</si>
  <si>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</si>
  <si>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</si>
  <si>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</si>
  <si>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</si>
  <si>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</si>
  <si>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</si>
  <si>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</si>
  <si>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</si>
  <si>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</si>
  <si>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</si>
  <si>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</si>
  <si>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</si>
  <si>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</si>
  <si>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</si>
  <si>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</si>
  <si>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</si>
  <si>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</si>
  <si>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</si>
  <si>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</si>
  <si>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</si>
  <si>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</si>
  <si>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</si>
  <si>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</si>
  <si>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</si>
  <si>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</si>
  <si>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</si>
  <si>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</si>
  <si>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</si>
  <si>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</si>
  <si>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</si>
  <si>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</si>
  <si>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</si>
  <si>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</si>
  <si>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</si>
  <si>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</si>
  <si>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</si>
  <si>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</si>
  <si>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</si>
  <si>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</si>
  <si>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</si>
  <si>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202409000019</t>
  </si>
  <si>
    <t>20240900001283</t>
  </si>
  <si>
    <t>20240900001924</t>
  </si>
  <si>
    <t>20240900002486</t>
  </si>
  <si>
    <t>2049000000111101</t>
  </si>
  <si>
    <t>2051260000111101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</si>
  <si>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</si>
  <si>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</si>
  <si>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</si>
  <si>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</si>
  <si>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</si>
  <si>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</si>
  <si>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</si>
  <si>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</si>
  <si>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</si>
  <si>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</si>
  <si>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</si>
  <si>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</si>
  <si>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</si>
  <si>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</si>
  <si>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</si>
  <si>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</si>
  <si>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</si>
  <si>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</si>
  <si>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</si>
  <si>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</si>
  <si>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</si>
  <si>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</si>
  <si>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</si>
  <si>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2091900000111101</t>
  </si>
  <si>
    <t>2111111999111101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</si>
  <si>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</si>
  <si>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</si>
  <si>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</si>
  <si>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</si>
  <si>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</si>
  <si>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</si>
  <si>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</si>
  <si>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</si>
  <si>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</si>
  <si>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</si>
  <si>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</si>
  <si>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</si>
  <si>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</si>
  <si>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</si>
  <si>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</si>
  <si>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</si>
  <si>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</si>
  <si>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</si>
  <si>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</si>
  <si>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</si>
  <si>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</si>
  <si>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</si>
  <si>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</si>
  <si>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</si>
  <si>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</si>
  <si>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</si>
  <si>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</si>
  <si>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P&amp;L Statement</t>
  </si>
  <si>
    <t>Total Revenue</t>
  </si>
  <si>
    <t>Gross Margin</t>
  </si>
  <si>
    <t>EBITDA</t>
  </si>
  <si>
    <t>EBIT</t>
  </si>
  <si>
    <t>EBT</t>
  </si>
  <si>
    <t>INR in Lakhs</t>
  </si>
  <si>
    <t>To Check</t>
  </si>
  <si>
    <t>Var% FY21-22</t>
  </si>
  <si>
    <t>Var% FY22-22</t>
  </si>
  <si>
    <t>KPIs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</si>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</sst>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Fill="0" applyProtection="0">
      <alignment horizontal="right" wrapText="1"/>
    </xf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/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0" xfId="0" applyFont="1"/>
    <xf numFmtId="0" fontId="0" fillId="0" borderId="5" xfId="0" applyBorder="1"/>
    <xf numFmtId="0" fontId="8" fillId="0" borderId="5" xfId="0" applyFont="1" applyBorder="1"/>
    <xf numFmtId="0" fontId="8" fillId="0" borderId="5" xfId="0" applyFont="1" applyBorder="1" applyAlignment="1">
      <alignment horizontal="left"/>
    </xf>
    <xf numFmtId="164" fontId="8" fillId="3" borderId="5" xfId="2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0" borderId="3" xfId="0" applyFont="1" applyBorder="1"/>
    <xf numFmtId="0" fontId="8" fillId="0" borderId="3" xfId="0" applyFont="1" applyBorder="1" applyAlignment="1">
      <alignment horizontal="left"/>
    </xf>
    <xf numFmtId="164" fontId="8" fillId="3" borderId="3" xfId="2" applyNumberFormat="1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left"/>
    </xf>
    <xf numFmtId="164" fontId="8" fillId="2" borderId="3" xfId="2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Border="1"/>
    <xf numFmtId="0" fontId="5" fillId="4" borderId="0" xfId="0" applyFont="1" applyFill="1"/>
    <xf numFmtId="0" fontId="4" fillId="0" borderId="7" xfId="0" applyFont="1" applyBorder="1"/>
    <xf numFmtId="0" fontId="4" fillId="0" borderId="6" xfId="0" applyFont="1" applyBorder="1"/>
    <xf numFmtId="0" fontId="0" fillId="0" borderId="0" xfId="0" applyAlignment="1">
      <alignment horizontal="right"/>
    </xf>
    <xf numFmtId="0" fontId="4" fillId="0" borderId="6" xfId="0" applyFont="1" applyBorder="1" applyAlignment="1">
      <alignment horizontal="right"/>
    </xf>
    <xf numFmtId="164" fontId="0" fillId="0" borderId="0" xfId="0" applyNumberFormat="1"/>
    <xf numFmtId="165" fontId="4" fillId="0" borderId="4" xfId="0" applyNumberFormat="1" applyFont="1" applyBorder="1"/>
    <xf numFmtId="165" fontId="0" fillId="0" borderId="0" xfId="0" applyNumberFormat="1"/>
    <xf numFmtId="165" fontId="8" fillId="0" borderId="3" xfId="0" applyNumberFormat="1" applyFont="1" applyBorder="1"/>
    <xf numFmtId="165" fontId="8" fillId="2" borderId="3" xfId="0" applyNumberFormat="1" applyFont="1" applyFill="1" applyBorder="1"/>
    <xf numFmtId="165" fontId="0" fillId="0" borderId="2" xfId="0" applyNumberFormat="1" applyBorder="1" applyAlignment="1">
      <alignment horizontal="right"/>
    </xf>
    <xf numFmtId="10" fontId="0" fillId="0" borderId="0" xfId="0" applyNumberFormat="1"/>
    <xf numFmtId="165" fontId="0" fillId="0" borderId="2" xfId="0" applyNumberFormat="1" applyBorder="1"/>
    <xf numFmtId="165" fontId="5" fillId="4" borderId="0" xfId="0" applyNumberFormat="1" applyFont="1" applyFill="1"/>
    <xf numFmtId="165" fontId="0" fillId="0" borderId="7" xfId="0" applyNumberFormat="1" applyBorder="1"/>
    <xf numFmtId="10" fontId="0" fillId="0" borderId="0" xfId="0" applyNumberFormat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0" fontId="9" fillId="5" borderId="0" xfId="0" applyFont="1" applyFill="1"/>
    <xf numFmtId="0" fontId="9" fillId="5" borderId="0" xfId="0" applyFont="1" applyFill="1" applyAlignment="1">
      <alignment horizontal="right"/>
    </xf>
    <xf numFmtId="10" fontId="9" fillId="5" borderId="0" xfId="0" applyNumberFormat="1" applyFont="1" applyFill="1" applyAlignment="1">
      <alignment horizontal="right"/>
    </xf>
    <xf numFmtId="0" fontId="10" fillId="5" borderId="0" xfId="0" applyFont="1" applyFill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165" fontId="0" fillId="0" borderId="3" xfId="0" applyNumberFormat="1" applyBorder="1"/>
    <xf numFmtId="0" fontId="0" fillId="0" borderId="5" xfId="0" applyBorder="1" applyAlignment="1">
      <alignment horizontal="left"/>
    </xf>
    <xf numFmtId="164" fontId="0" fillId="0" borderId="5" xfId="0" applyNumberFormat="1" applyBorder="1"/>
    <xf numFmtId="165" fontId="0" fillId="0" borderId="5" xfId="0" applyNumberFormat="1" applyBorder="1"/>
    <xf numFmtId="164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</cellXfs>
  <cellStyles count="3">
    <cellStyle name="Comma" xfId="2" builtinId="3"/>
    <cellStyle name="Normal" xfId="0" builtinId="0"/>
    <cellStyle name="Smart Subtitle 1" xfId="1" xr:uid="{8B8EEC1A-09A2-478C-AD49-705AEEB6AE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07E3-9865-4D0F-9F19-5C32F9E35CF0}">
  <sheetPr>
    <tabColor theme="9" tint="0.59999389629810485"/>
  </sheetPr>
  <dimension ref="B1:G60"/>
  <sheetViews>
    <sheetView showGridLines="0" tabSelected="1" workbookViewId="0"/>
  </sheetViews>
  <sheetFormatPr defaultRowHeight="15" x14ac:dyDescent="0.25"/>
  <cols>
    <col min="1" max="1" width="3.7109375" customWidth="1"/>
    <col min="2" max="2" width="17.28515625" customWidth="1"/>
    <col min="3" max="3" width="37" customWidth="1"/>
    <col min="4" max="4" width="20.42578125" style="1" bestFit="1" customWidth="1"/>
    <col min="5" max="5" width="24.85546875" customWidth="1"/>
    <col min="6" max="6" width="14.5703125" customWidth="1"/>
    <col min="7" max="7" width="11.140625" customWidth="1"/>
  </cols>
  <sheetData>
    <row r="1" spans="2:7" ht="21.75" thickBot="1" x14ac:dyDescent="0.4">
      <c r="B1" s="51" t="s">
        <v>86</v>
      </c>
      <c r="C1" s="51"/>
      <c r="D1" s="51"/>
      <c r="E1" s="51"/>
      <c r="F1" s="51"/>
      <c r="G1" s="51"/>
    </row>
    <row r="3" spans="2:7" ht="15.75" thickBot="1" x14ac:dyDescent="0.3">
      <c r="B3" s="5" t="s">
        <v>94</v>
      </c>
      <c r="C3" s="3" t="s">
        <v>89</v>
      </c>
      <c r="D3" s="4" t="s">
        <v>90</v>
      </c>
      <c r="E3" s="3" t="s">
        <v>91</v>
      </c>
      <c r="F3" s="5" t="s">
        <v>92</v>
      </c>
      <c r="G3" s="5" t="s">
        <v>93</v>
      </c>
    </row>
    <row r="4" spans="2:7" ht="15.75" thickTop="1" x14ac:dyDescent="0.25">
      <c r="B4" s="8" t="s">
        <v>95</v>
      </c>
      <c r="C4" s="8" t="s">
        <v>0</v>
      </c>
      <c r="D4" s="9">
        <v>111111</v>
      </c>
      <c r="E4" s="8" t="s">
        <v>1</v>
      </c>
      <c r="F4" s="10">
        <v>-14500341</v>
      </c>
      <c r="G4" s="11">
        <v>2001110000</v>
      </c>
    </row>
    <row r="5" spans="2:7" x14ac:dyDescent="0.25">
      <c r="B5" s="12" t="s">
        <v>96</v>
      </c>
      <c r="C5" s="12" t="s">
        <v>2</v>
      </c>
      <c r="D5" s="13">
        <v>111111</v>
      </c>
      <c r="E5" s="12" t="s">
        <v>1</v>
      </c>
      <c r="F5" s="14">
        <v>-4794856.1919999998</v>
      </c>
      <c r="G5" s="15">
        <v>2001190000</v>
      </c>
    </row>
    <row r="6" spans="2:7" x14ac:dyDescent="0.25">
      <c r="B6" s="12" t="s">
        <v>97</v>
      </c>
      <c r="C6" s="12" t="s">
        <v>3</v>
      </c>
      <c r="D6" s="13">
        <v>1009</v>
      </c>
      <c r="E6" s="12" t="s">
        <v>4</v>
      </c>
      <c r="F6" s="14">
        <v>-154890.4</v>
      </c>
      <c r="G6" s="15">
        <v>2020000000</v>
      </c>
    </row>
    <row r="7" spans="2:7" x14ac:dyDescent="0.25">
      <c r="B7" s="12" t="s">
        <v>98</v>
      </c>
      <c r="C7" s="12" t="s">
        <v>3</v>
      </c>
      <c r="D7" s="13">
        <v>1007</v>
      </c>
      <c r="E7" s="12" t="s">
        <v>5</v>
      </c>
      <c r="F7" s="14">
        <v>-1180894.0520000001</v>
      </c>
      <c r="G7" s="15">
        <v>2020000000</v>
      </c>
    </row>
    <row r="8" spans="2:7" x14ac:dyDescent="0.25">
      <c r="B8" s="12" t="s">
        <v>99</v>
      </c>
      <c r="C8" s="12" t="s">
        <v>3</v>
      </c>
      <c r="D8" s="13">
        <v>1008</v>
      </c>
      <c r="E8" s="12" t="s">
        <v>6</v>
      </c>
      <c r="F8" s="14">
        <v>-793079.51199999999</v>
      </c>
      <c r="G8" s="15">
        <v>2020000000</v>
      </c>
    </row>
    <row r="9" spans="2:7" x14ac:dyDescent="0.25">
      <c r="B9" s="12" t="s">
        <v>100</v>
      </c>
      <c r="C9" s="12" t="s">
        <v>3</v>
      </c>
      <c r="D9" s="13">
        <v>111101</v>
      </c>
      <c r="E9" s="12" t="s">
        <v>7</v>
      </c>
      <c r="F9" s="14">
        <v>-2277197.6</v>
      </c>
      <c r="G9" s="15">
        <v>2020000000</v>
      </c>
    </row>
    <row r="10" spans="2:7" x14ac:dyDescent="0.25">
      <c r="B10" s="12" t="s">
        <v>101</v>
      </c>
      <c r="C10" s="12" t="s">
        <v>8</v>
      </c>
      <c r="D10" s="13">
        <v>111111</v>
      </c>
      <c r="E10" s="12" t="s">
        <v>1</v>
      </c>
      <c r="F10" s="14">
        <v>4428911.7640000004</v>
      </c>
      <c r="G10" s="15">
        <v>2021900000</v>
      </c>
    </row>
    <row r="11" spans="2:7" x14ac:dyDescent="0.25">
      <c r="B11" s="12" t="s">
        <v>102</v>
      </c>
      <c r="C11" s="12" t="s">
        <v>9</v>
      </c>
      <c r="D11" s="13">
        <v>111111</v>
      </c>
      <c r="E11" s="12" t="s">
        <v>1</v>
      </c>
      <c r="F11" s="14">
        <v>16977.628000000001</v>
      </c>
      <c r="G11" s="15">
        <v>2024080000</v>
      </c>
    </row>
    <row r="12" spans="2:7" x14ac:dyDescent="0.25">
      <c r="B12" s="12" t="s">
        <v>103</v>
      </c>
      <c r="C12" s="12" t="s">
        <v>10</v>
      </c>
      <c r="D12" s="13">
        <v>88</v>
      </c>
      <c r="E12" s="12" t="s">
        <v>11</v>
      </c>
      <c r="F12" s="14">
        <v>2245437.54</v>
      </c>
      <c r="G12" s="15">
        <v>2024090000</v>
      </c>
    </row>
    <row r="13" spans="2:7" x14ac:dyDescent="0.25">
      <c r="B13" s="12" t="s">
        <v>104</v>
      </c>
      <c r="C13" s="12" t="s">
        <v>10</v>
      </c>
      <c r="D13" s="13">
        <v>111111</v>
      </c>
      <c r="E13" s="12" t="s">
        <v>1</v>
      </c>
      <c r="F13" s="14">
        <v>16605.634000000002</v>
      </c>
      <c r="G13" s="15">
        <v>2024090000</v>
      </c>
    </row>
    <row r="14" spans="2:7" x14ac:dyDescent="0.25">
      <c r="B14" s="12" t="s">
        <v>105</v>
      </c>
      <c r="C14" s="12" t="s">
        <v>12</v>
      </c>
      <c r="D14" s="13">
        <v>111111</v>
      </c>
      <c r="E14" s="12" t="s">
        <v>1</v>
      </c>
      <c r="F14" s="14">
        <v>4683394.0460000001</v>
      </c>
      <c r="G14" s="15">
        <v>2041000000</v>
      </c>
    </row>
    <row r="15" spans="2:7" x14ac:dyDescent="0.25">
      <c r="B15" s="12" t="s">
        <v>106</v>
      </c>
      <c r="C15" s="12" t="s">
        <v>13</v>
      </c>
      <c r="D15" s="13">
        <v>111101</v>
      </c>
      <c r="E15" s="12" t="s">
        <v>7</v>
      </c>
      <c r="F15" s="14">
        <v>1143051.5760000001</v>
      </c>
      <c r="G15" s="15">
        <v>2042000000</v>
      </c>
    </row>
    <row r="16" spans="2:7" x14ac:dyDescent="0.25">
      <c r="B16" s="12" t="s">
        <v>107</v>
      </c>
      <c r="C16" s="12" t="s">
        <v>13</v>
      </c>
      <c r="D16" s="13">
        <v>88</v>
      </c>
      <c r="E16" s="12" t="s">
        <v>11</v>
      </c>
      <c r="F16" s="14">
        <v>239379.61800000002</v>
      </c>
      <c r="G16" s="15">
        <v>2042000000</v>
      </c>
    </row>
    <row r="17" spans="2:7" x14ac:dyDescent="0.25">
      <c r="B17" s="12" t="s">
        <v>108</v>
      </c>
      <c r="C17" s="12" t="s">
        <v>14</v>
      </c>
      <c r="D17" s="13">
        <v>111101</v>
      </c>
      <c r="E17" s="12" t="s">
        <v>7</v>
      </c>
      <c r="F17" s="14">
        <v>104913.8</v>
      </c>
      <c r="G17" s="15">
        <v>2045000000</v>
      </c>
    </row>
    <row r="18" spans="2:7" x14ac:dyDescent="0.25">
      <c r="B18" s="12" t="s">
        <v>109</v>
      </c>
      <c r="C18" s="12" t="s">
        <v>15</v>
      </c>
      <c r="D18" s="13">
        <v>111101</v>
      </c>
      <c r="E18" s="12" t="s">
        <v>7</v>
      </c>
      <c r="F18" s="14">
        <v>2003262.2180000001</v>
      </c>
      <c r="G18" s="15">
        <v>2051210000</v>
      </c>
    </row>
    <row r="19" spans="2:7" x14ac:dyDescent="0.25">
      <c r="B19" s="12" t="s">
        <v>110</v>
      </c>
      <c r="C19" s="12" t="s">
        <v>15</v>
      </c>
      <c r="D19" s="13">
        <v>1</v>
      </c>
      <c r="E19" s="12" t="s">
        <v>7</v>
      </c>
      <c r="F19" s="14">
        <v>41981.296000000002</v>
      </c>
      <c r="G19" s="15">
        <v>2051210000</v>
      </c>
    </row>
    <row r="20" spans="2:7" x14ac:dyDescent="0.25">
      <c r="B20" s="12" t="s">
        <v>111</v>
      </c>
      <c r="C20" s="12" t="s">
        <v>16</v>
      </c>
      <c r="D20" s="13" t="s">
        <v>17</v>
      </c>
      <c r="E20" s="12" t="s">
        <v>18</v>
      </c>
      <c r="F20" s="14">
        <v>-2156147.4</v>
      </c>
      <c r="G20" s="15">
        <v>2069010000</v>
      </c>
    </row>
    <row r="21" spans="2:7" x14ac:dyDescent="0.25">
      <c r="B21" s="12" t="s">
        <v>112</v>
      </c>
      <c r="C21" s="12" t="s">
        <v>16</v>
      </c>
      <c r="D21" s="13">
        <v>14</v>
      </c>
      <c r="E21" s="12" t="s">
        <v>19</v>
      </c>
      <c r="F21" s="14">
        <v>-291428.55199999997</v>
      </c>
      <c r="G21" s="15">
        <v>2069010000</v>
      </c>
    </row>
    <row r="22" spans="2:7" x14ac:dyDescent="0.25">
      <c r="B22" s="12" t="s">
        <v>113</v>
      </c>
      <c r="C22" s="12" t="s">
        <v>16</v>
      </c>
      <c r="D22" s="13">
        <v>1037</v>
      </c>
      <c r="E22" s="12" t="s">
        <v>20</v>
      </c>
      <c r="F22" s="14">
        <v>0</v>
      </c>
      <c r="G22" s="15">
        <v>2069010000</v>
      </c>
    </row>
    <row r="23" spans="2:7" x14ac:dyDescent="0.25">
      <c r="B23" s="12" t="s">
        <v>114</v>
      </c>
      <c r="C23" s="12" t="s">
        <v>16</v>
      </c>
      <c r="D23" s="13" t="s">
        <v>21</v>
      </c>
      <c r="E23" s="12" t="s">
        <v>22</v>
      </c>
      <c r="F23" s="14">
        <v>-33736.5</v>
      </c>
      <c r="G23" s="15">
        <v>2069010000</v>
      </c>
    </row>
    <row r="24" spans="2:7" x14ac:dyDescent="0.25">
      <c r="B24" s="12" t="s">
        <v>115</v>
      </c>
      <c r="C24" s="12" t="s">
        <v>16</v>
      </c>
      <c r="D24" s="13">
        <v>1009</v>
      </c>
      <c r="E24" s="12" t="s">
        <v>4</v>
      </c>
      <c r="F24" s="14">
        <v>0</v>
      </c>
      <c r="G24" s="15">
        <v>2069010000</v>
      </c>
    </row>
    <row r="25" spans="2:7" x14ac:dyDescent="0.25">
      <c r="B25" s="12" t="s">
        <v>116</v>
      </c>
      <c r="C25" s="12" t="s">
        <v>16</v>
      </c>
      <c r="D25" s="13">
        <v>1007</v>
      </c>
      <c r="E25" s="12" t="s">
        <v>5</v>
      </c>
      <c r="F25" s="14">
        <v>0</v>
      </c>
      <c r="G25" s="15">
        <v>2069010000</v>
      </c>
    </row>
    <row r="26" spans="2:7" x14ac:dyDescent="0.25">
      <c r="B26" s="12" t="s">
        <v>117</v>
      </c>
      <c r="C26" s="12" t="s">
        <v>16</v>
      </c>
      <c r="D26" s="13">
        <v>1008</v>
      </c>
      <c r="E26" s="12" t="s">
        <v>6</v>
      </c>
      <c r="F26" s="14">
        <v>0</v>
      </c>
      <c r="G26" s="15">
        <v>2069010000</v>
      </c>
    </row>
    <row r="27" spans="2:7" x14ac:dyDescent="0.25">
      <c r="B27" s="12" t="s">
        <v>118</v>
      </c>
      <c r="C27" s="12" t="s">
        <v>16</v>
      </c>
      <c r="D27" s="13">
        <v>1240</v>
      </c>
      <c r="E27" s="12" t="s">
        <v>23</v>
      </c>
      <c r="F27" s="14">
        <v>-199600.4</v>
      </c>
      <c r="G27" s="15">
        <v>2069010000</v>
      </c>
    </row>
    <row r="28" spans="2:7" x14ac:dyDescent="0.25">
      <c r="B28" s="12" t="s">
        <v>119</v>
      </c>
      <c r="C28" s="12" t="s">
        <v>16</v>
      </c>
      <c r="D28" s="13">
        <v>111111</v>
      </c>
      <c r="E28" s="12" t="s">
        <v>1</v>
      </c>
      <c r="F28" s="14">
        <v>-539141.4</v>
      </c>
      <c r="G28" s="15">
        <v>2069010000</v>
      </c>
    </row>
    <row r="29" spans="2:7" x14ac:dyDescent="0.25">
      <c r="B29" s="12" t="s">
        <v>120</v>
      </c>
      <c r="C29" s="12" t="s">
        <v>24</v>
      </c>
      <c r="D29" s="13">
        <v>111111</v>
      </c>
      <c r="E29" s="12" t="s">
        <v>1</v>
      </c>
      <c r="F29" s="14">
        <v>-57.221999999999994</v>
      </c>
      <c r="G29" s="15">
        <v>2069980000</v>
      </c>
    </row>
    <row r="30" spans="2:7" x14ac:dyDescent="0.25">
      <c r="B30" s="12" t="s">
        <v>121</v>
      </c>
      <c r="C30" s="12" t="s">
        <v>25</v>
      </c>
      <c r="D30" s="13">
        <v>111111</v>
      </c>
      <c r="E30" s="12" t="s">
        <v>1</v>
      </c>
      <c r="F30" s="14">
        <v>22314.879999999997</v>
      </c>
      <c r="G30" s="15">
        <v>2070400000</v>
      </c>
    </row>
    <row r="31" spans="2:7" x14ac:dyDescent="0.25">
      <c r="B31" s="12" t="s">
        <v>122</v>
      </c>
      <c r="C31" s="12" t="s">
        <v>26</v>
      </c>
      <c r="D31" s="13">
        <v>88</v>
      </c>
      <c r="E31" s="12" t="s">
        <v>11</v>
      </c>
      <c r="F31" s="14">
        <v>204000</v>
      </c>
      <c r="G31" s="15">
        <v>2070500000</v>
      </c>
    </row>
    <row r="32" spans="2:7" x14ac:dyDescent="0.25">
      <c r="B32" s="12" t="s">
        <v>123</v>
      </c>
      <c r="C32" s="12" t="s">
        <v>26</v>
      </c>
      <c r="D32" s="13">
        <v>111111</v>
      </c>
      <c r="E32" s="12" t="s">
        <v>1</v>
      </c>
      <c r="F32" s="14">
        <v>138.41399999999999</v>
      </c>
      <c r="G32" s="15">
        <v>2070500000</v>
      </c>
    </row>
    <row r="33" spans="2:7" x14ac:dyDescent="0.25">
      <c r="B33" s="12" t="s">
        <v>124</v>
      </c>
      <c r="C33" s="12" t="s">
        <v>27</v>
      </c>
      <c r="D33" s="13">
        <v>111111</v>
      </c>
      <c r="E33" s="12" t="s">
        <v>1</v>
      </c>
      <c r="F33" s="14">
        <v>1127445.872</v>
      </c>
      <c r="G33" s="15">
        <v>2070600000</v>
      </c>
    </row>
    <row r="34" spans="2:7" x14ac:dyDescent="0.25">
      <c r="B34" s="12" t="s">
        <v>125</v>
      </c>
      <c r="C34" s="12" t="s">
        <v>28</v>
      </c>
      <c r="D34" s="13" t="s">
        <v>29</v>
      </c>
      <c r="E34" s="12" t="s">
        <v>30</v>
      </c>
      <c r="F34" s="14">
        <v>133722</v>
      </c>
      <c r="G34" s="15">
        <v>2070900000</v>
      </c>
    </row>
    <row r="35" spans="2:7" x14ac:dyDescent="0.25">
      <c r="B35" s="12" t="s">
        <v>126</v>
      </c>
      <c r="C35" s="12" t="s">
        <v>28</v>
      </c>
      <c r="D35" s="13" t="s">
        <v>31</v>
      </c>
      <c r="E35" s="12" t="s">
        <v>32</v>
      </c>
      <c r="F35" s="14">
        <v>328061.886</v>
      </c>
      <c r="G35" s="15">
        <v>2070900000</v>
      </c>
    </row>
    <row r="36" spans="2:7" x14ac:dyDescent="0.25">
      <c r="B36" s="12" t="s">
        <v>127</v>
      </c>
      <c r="C36" s="12" t="s">
        <v>28</v>
      </c>
      <c r="D36" s="13">
        <v>111111</v>
      </c>
      <c r="E36" s="12" t="s">
        <v>1</v>
      </c>
      <c r="F36" s="14">
        <v>2081304.3219999997</v>
      </c>
      <c r="G36" s="15">
        <v>2070900000</v>
      </c>
    </row>
    <row r="37" spans="2:7" x14ac:dyDescent="0.25">
      <c r="B37" s="12" t="s">
        <v>128</v>
      </c>
      <c r="C37" s="12" t="s">
        <v>33</v>
      </c>
      <c r="D37" s="13">
        <v>111111</v>
      </c>
      <c r="E37" s="12" t="s">
        <v>1</v>
      </c>
      <c r="F37" s="14">
        <v>33410.031999999999</v>
      </c>
      <c r="G37" s="15">
        <v>2071000000</v>
      </c>
    </row>
    <row r="38" spans="2:7" x14ac:dyDescent="0.25">
      <c r="B38" s="12" t="s">
        <v>129</v>
      </c>
      <c r="C38" s="12" t="s">
        <v>34</v>
      </c>
      <c r="D38" s="13">
        <v>111111</v>
      </c>
      <c r="E38" s="12" t="s">
        <v>1</v>
      </c>
      <c r="F38" s="14">
        <v>213090.85199999998</v>
      </c>
      <c r="G38" s="15">
        <v>2071100000</v>
      </c>
    </row>
    <row r="39" spans="2:7" x14ac:dyDescent="0.25">
      <c r="B39" s="12" t="s">
        <v>130</v>
      </c>
      <c r="C39" s="12" t="s">
        <v>35</v>
      </c>
      <c r="D39" s="13">
        <v>111111</v>
      </c>
      <c r="E39" s="12" t="s">
        <v>1</v>
      </c>
      <c r="F39" s="14">
        <v>1813525.004</v>
      </c>
      <c r="G39" s="15">
        <v>2071209200</v>
      </c>
    </row>
    <row r="40" spans="2:7" x14ac:dyDescent="0.25">
      <c r="B40" s="12" t="s">
        <v>131</v>
      </c>
      <c r="C40" s="12" t="s">
        <v>36</v>
      </c>
      <c r="D40" s="13">
        <v>111111</v>
      </c>
      <c r="E40" s="12" t="s">
        <v>1</v>
      </c>
      <c r="F40" s="14">
        <v>5552.2</v>
      </c>
      <c r="G40" s="15">
        <v>2071209400</v>
      </c>
    </row>
    <row r="41" spans="2:7" x14ac:dyDescent="0.25">
      <c r="B41" s="12" t="s">
        <v>132</v>
      </c>
      <c r="C41" s="12" t="s">
        <v>37</v>
      </c>
      <c r="D41" s="13">
        <v>111111</v>
      </c>
      <c r="E41" s="12" t="s">
        <v>1</v>
      </c>
      <c r="F41" s="14">
        <v>43868.975999999995</v>
      </c>
      <c r="G41" s="15">
        <v>2071209500</v>
      </c>
    </row>
    <row r="42" spans="2:7" x14ac:dyDescent="0.25">
      <c r="B42" s="12" t="s">
        <v>133</v>
      </c>
      <c r="C42" s="12" t="s">
        <v>38</v>
      </c>
      <c r="D42" s="13">
        <v>111101</v>
      </c>
      <c r="E42" s="12" t="s">
        <v>7</v>
      </c>
      <c r="F42" s="14">
        <v>10934.671999999999</v>
      </c>
      <c r="G42" s="15">
        <v>2071980000</v>
      </c>
    </row>
    <row r="43" spans="2:7" x14ac:dyDescent="0.25">
      <c r="B43" s="12" t="s">
        <v>134</v>
      </c>
      <c r="C43" s="12" t="s">
        <v>39</v>
      </c>
      <c r="D43" s="13">
        <v>111111</v>
      </c>
      <c r="E43" s="12" t="s">
        <v>1</v>
      </c>
      <c r="F43" s="14">
        <v>20400</v>
      </c>
      <c r="G43" s="15">
        <v>2079022000</v>
      </c>
    </row>
    <row r="44" spans="2:7" x14ac:dyDescent="0.25">
      <c r="B44" s="12" t="s">
        <v>135</v>
      </c>
      <c r="C44" s="12" t="s">
        <v>40</v>
      </c>
      <c r="D44" s="13">
        <v>105</v>
      </c>
      <c r="E44" s="12" t="s">
        <v>41</v>
      </c>
      <c r="F44" s="14">
        <v>0</v>
      </c>
      <c r="G44" s="15">
        <v>2079070000</v>
      </c>
    </row>
    <row r="45" spans="2:7" x14ac:dyDescent="0.25">
      <c r="B45" s="12" t="s">
        <v>136</v>
      </c>
      <c r="C45" s="12" t="s">
        <v>40</v>
      </c>
      <c r="D45" s="13">
        <v>111111</v>
      </c>
      <c r="E45" s="12" t="s">
        <v>1</v>
      </c>
      <c r="F45" s="14">
        <v>563918.152</v>
      </c>
      <c r="G45" s="15">
        <v>2079070000</v>
      </c>
    </row>
    <row r="46" spans="2:7" x14ac:dyDescent="0.25">
      <c r="B46" s="12" t="s">
        <v>137</v>
      </c>
      <c r="C46" s="12" t="s">
        <v>42</v>
      </c>
      <c r="D46" s="13">
        <v>1009</v>
      </c>
      <c r="E46" s="12" t="s">
        <v>4</v>
      </c>
      <c r="F46" s="14">
        <v>0</v>
      </c>
      <c r="G46" s="15">
        <v>2079080000</v>
      </c>
    </row>
    <row r="47" spans="2:7" x14ac:dyDescent="0.25">
      <c r="B47" s="12" t="s">
        <v>138</v>
      </c>
      <c r="C47" s="12" t="s">
        <v>42</v>
      </c>
      <c r="D47" s="13">
        <v>1007</v>
      </c>
      <c r="E47" s="12" t="s">
        <v>5</v>
      </c>
      <c r="F47" s="14">
        <v>0</v>
      </c>
      <c r="G47" s="15">
        <v>2079080000</v>
      </c>
    </row>
    <row r="48" spans="2:7" x14ac:dyDescent="0.25">
      <c r="B48" s="12" t="s">
        <v>139</v>
      </c>
      <c r="C48" s="12" t="s">
        <v>42</v>
      </c>
      <c r="D48" s="13">
        <v>1008</v>
      </c>
      <c r="E48" s="12" t="s">
        <v>6</v>
      </c>
      <c r="F48" s="14">
        <v>0</v>
      </c>
      <c r="G48" s="15">
        <v>2079080000</v>
      </c>
    </row>
    <row r="49" spans="2:7" x14ac:dyDescent="0.25">
      <c r="B49" s="12" t="s">
        <v>140</v>
      </c>
      <c r="C49" s="12" t="s">
        <v>43</v>
      </c>
      <c r="D49" s="13">
        <v>1009</v>
      </c>
      <c r="E49" s="12" t="s">
        <v>4</v>
      </c>
      <c r="F49" s="14">
        <v>0</v>
      </c>
      <c r="G49" s="15">
        <v>2082280000</v>
      </c>
    </row>
    <row r="50" spans="2:7" x14ac:dyDescent="0.25">
      <c r="B50" s="12" t="s">
        <v>141</v>
      </c>
      <c r="C50" s="12" t="s">
        <v>43</v>
      </c>
      <c r="D50" s="13">
        <v>1007</v>
      </c>
      <c r="E50" s="12" t="s">
        <v>5</v>
      </c>
      <c r="F50" s="14">
        <v>0</v>
      </c>
      <c r="G50" s="15">
        <v>2082280000</v>
      </c>
    </row>
    <row r="51" spans="2:7" x14ac:dyDescent="0.25">
      <c r="B51" s="12" t="s">
        <v>142</v>
      </c>
      <c r="C51" s="12" t="s">
        <v>43</v>
      </c>
      <c r="D51" s="13">
        <v>1008</v>
      </c>
      <c r="E51" s="12" t="s">
        <v>6</v>
      </c>
      <c r="F51" s="14">
        <v>0</v>
      </c>
      <c r="G51" s="15">
        <v>2082280000</v>
      </c>
    </row>
    <row r="52" spans="2:7" x14ac:dyDescent="0.25">
      <c r="B52" s="12" t="s">
        <v>143</v>
      </c>
      <c r="C52" s="12" t="s">
        <v>43</v>
      </c>
      <c r="D52" s="13">
        <v>1240</v>
      </c>
      <c r="E52" s="12" t="s">
        <v>23</v>
      </c>
      <c r="F52" s="14">
        <v>-35810.228000000003</v>
      </c>
      <c r="G52" s="15">
        <v>2082280000</v>
      </c>
    </row>
    <row r="53" spans="2:7" x14ac:dyDescent="0.25">
      <c r="B53" s="12" t="s">
        <v>144</v>
      </c>
      <c r="C53" s="12" t="s">
        <v>43</v>
      </c>
      <c r="D53" s="13">
        <v>111111</v>
      </c>
      <c r="E53" s="12" t="s">
        <v>1</v>
      </c>
      <c r="F53" s="14">
        <v>-51927.417999999998</v>
      </c>
      <c r="G53" s="15">
        <v>2082280000</v>
      </c>
    </row>
    <row r="54" spans="2:7" x14ac:dyDescent="0.25">
      <c r="B54" s="12" t="s">
        <v>145</v>
      </c>
      <c r="C54" s="12" t="s">
        <v>44</v>
      </c>
      <c r="D54" s="13">
        <v>111101</v>
      </c>
      <c r="E54" s="12" t="s">
        <v>7</v>
      </c>
      <c r="F54" s="14">
        <v>-862270.63399999996</v>
      </c>
      <c r="G54" s="15">
        <v>2082202000</v>
      </c>
    </row>
    <row r="55" spans="2:7" x14ac:dyDescent="0.25">
      <c r="B55" s="12" t="s">
        <v>146</v>
      </c>
      <c r="C55" s="12" t="s">
        <v>45</v>
      </c>
      <c r="D55" s="13">
        <v>111101</v>
      </c>
      <c r="E55" s="12" t="s">
        <v>7</v>
      </c>
      <c r="F55" s="14">
        <v>22763</v>
      </c>
      <c r="G55" s="15">
        <v>2082208200</v>
      </c>
    </row>
    <row r="56" spans="2:7" x14ac:dyDescent="0.25">
      <c r="B56" s="12" t="s">
        <v>147</v>
      </c>
      <c r="C56" s="12" t="s">
        <v>46</v>
      </c>
      <c r="D56" s="13">
        <v>88</v>
      </c>
      <c r="E56" s="12" t="s">
        <v>11</v>
      </c>
      <c r="F56" s="14">
        <v>2930430.0120000001</v>
      </c>
      <c r="G56" s="15">
        <v>2082214000</v>
      </c>
    </row>
    <row r="57" spans="2:7" x14ac:dyDescent="0.25">
      <c r="B57" s="12" t="s">
        <v>148</v>
      </c>
      <c r="C57" s="12" t="s">
        <v>47</v>
      </c>
      <c r="D57" s="13">
        <v>111101</v>
      </c>
      <c r="E57" s="12" t="s">
        <v>7</v>
      </c>
      <c r="F57" s="14">
        <v>-49378.641999999993</v>
      </c>
      <c r="G57" s="15">
        <v>2091200000</v>
      </c>
    </row>
    <row r="58" spans="2:7" x14ac:dyDescent="0.25">
      <c r="B58" s="12" t="s">
        <v>149</v>
      </c>
      <c r="C58" s="12" t="s">
        <v>48</v>
      </c>
      <c r="D58" s="13">
        <v>111101</v>
      </c>
      <c r="E58" s="12" t="s">
        <v>7</v>
      </c>
      <c r="F58" s="14">
        <v>516250.67</v>
      </c>
      <c r="G58" s="15">
        <v>2091200001</v>
      </c>
    </row>
    <row r="59" spans="2:7" x14ac:dyDescent="0.25">
      <c r="B59" s="12" t="s">
        <v>150</v>
      </c>
      <c r="C59" s="12" t="s">
        <v>49</v>
      </c>
      <c r="D59" s="13">
        <v>111101</v>
      </c>
      <c r="E59" s="12" t="s">
        <v>7</v>
      </c>
      <c r="F59" s="14">
        <v>21593.093999999997</v>
      </c>
      <c r="G59" s="15">
        <v>2092200000</v>
      </c>
    </row>
    <row r="60" spans="2:7" x14ac:dyDescent="0.25">
      <c r="B60" s="16" t="s">
        <v>151</v>
      </c>
      <c r="C60" s="16" t="s">
        <v>50</v>
      </c>
      <c r="D60" s="17">
        <v>111101</v>
      </c>
      <c r="E60" s="16" t="s">
        <v>7</v>
      </c>
      <c r="F60" s="18">
        <v>-2904117.9939999986</v>
      </c>
      <c r="G60" s="17">
        <v>2999999999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DD54-7CED-4E3B-81E9-839B563C36A5}">
  <sheetPr>
    <tabColor theme="9" tint="0.59999389629810485"/>
  </sheetPr>
  <dimension ref="B1:G85"/>
  <sheetViews>
    <sheetView showGridLines="0" workbookViewId="0"/>
  </sheetViews>
  <sheetFormatPr defaultRowHeight="15" x14ac:dyDescent="0.25"/>
  <cols>
    <col min="1" max="1" width="3.7109375" customWidth="1"/>
    <col min="2" max="2" width="17.28515625" customWidth="1"/>
    <col min="3" max="3" width="37" customWidth="1"/>
    <col min="4" max="4" width="20.42578125" style="1" bestFit="1" customWidth="1"/>
    <col min="5" max="5" width="24.85546875" customWidth="1"/>
    <col min="6" max="6" width="14.5703125" style="28" customWidth="1"/>
    <col min="7" max="7" width="11.140625" customWidth="1"/>
  </cols>
  <sheetData>
    <row r="1" spans="2:7" ht="21.75" thickBot="1" x14ac:dyDescent="0.4">
      <c r="B1" s="51" t="s">
        <v>87</v>
      </c>
      <c r="C1" s="51"/>
      <c r="D1" s="51"/>
      <c r="E1" s="51"/>
      <c r="F1" s="51"/>
      <c r="G1" s="51"/>
    </row>
    <row r="3" spans="2:7" ht="15.75" thickBot="1" x14ac:dyDescent="0.3">
      <c r="B3" s="5" t="s">
        <v>94</v>
      </c>
      <c r="C3" s="3" t="s">
        <v>89</v>
      </c>
      <c r="D3" s="4" t="s">
        <v>90</v>
      </c>
      <c r="E3" s="3" t="s">
        <v>91</v>
      </c>
      <c r="F3" s="27" t="s">
        <v>92</v>
      </c>
      <c r="G3" s="5" t="s">
        <v>93</v>
      </c>
    </row>
    <row r="4" spans="2:7" ht="15.75" thickTop="1" x14ac:dyDescent="0.25">
      <c r="B4" s="12" t="s">
        <v>152</v>
      </c>
      <c r="C4" s="12" t="s">
        <v>0</v>
      </c>
      <c r="D4" s="13">
        <v>105</v>
      </c>
      <c r="E4" s="12" t="s">
        <v>41</v>
      </c>
      <c r="F4" s="29">
        <v>-355396.61499999999</v>
      </c>
      <c r="G4" s="12">
        <v>2001110000</v>
      </c>
    </row>
    <row r="5" spans="2:7" x14ac:dyDescent="0.25">
      <c r="B5" s="12" t="s">
        <v>95</v>
      </c>
      <c r="C5" s="12" t="s">
        <v>0</v>
      </c>
      <c r="D5" s="13">
        <v>111111</v>
      </c>
      <c r="E5" s="12" t="s">
        <v>1</v>
      </c>
      <c r="F5" s="29">
        <v>-15792898.75</v>
      </c>
      <c r="G5" s="12">
        <v>2001110000</v>
      </c>
    </row>
    <row r="6" spans="2:7" x14ac:dyDescent="0.25">
      <c r="B6" s="12" t="s">
        <v>96</v>
      </c>
      <c r="C6" s="12" t="s">
        <v>2</v>
      </c>
      <c r="D6" s="13">
        <v>111111</v>
      </c>
      <c r="E6" s="12" t="s">
        <v>1</v>
      </c>
      <c r="F6" s="29">
        <v>-6960217.6449999996</v>
      </c>
      <c r="G6" s="12">
        <v>2001190000</v>
      </c>
    </row>
    <row r="7" spans="2:7" x14ac:dyDescent="0.25">
      <c r="B7" s="12" t="s">
        <v>153</v>
      </c>
      <c r="C7" s="12" t="s">
        <v>3</v>
      </c>
      <c r="D7" s="13" t="s">
        <v>51</v>
      </c>
      <c r="E7" s="12" t="s">
        <v>52</v>
      </c>
      <c r="F7" s="29">
        <v>-420017.14999999997</v>
      </c>
      <c r="G7" s="12">
        <v>2020000000</v>
      </c>
    </row>
    <row r="8" spans="2:7" x14ac:dyDescent="0.25">
      <c r="B8" s="12" t="s">
        <v>98</v>
      </c>
      <c r="C8" s="12" t="s">
        <v>3</v>
      </c>
      <c r="D8" s="13">
        <v>1007</v>
      </c>
      <c r="E8" s="12" t="s">
        <v>5</v>
      </c>
      <c r="F8" s="29">
        <v>-89234.880000000005</v>
      </c>
      <c r="G8" s="12">
        <v>2020000000</v>
      </c>
    </row>
    <row r="9" spans="2:7" x14ac:dyDescent="0.25">
      <c r="B9" s="12" t="s">
        <v>99</v>
      </c>
      <c r="C9" s="12" t="s">
        <v>3</v>
      </c>
      <c r="D9" s="13">
        <v>1008</v>
      </c>
      <c r="E9" s="12" t="s">
        <v>6</v>
      </c>
      <c r="F9" s="29">
        <v>-26173</v>
      </c>
      <c r="G9" s="12">
        <v>2020000000</v>
      </c>
    </row>
    <row r="10" spans="2:7" x14ac:dyDescent="0.25">
      <c r="B10" s="12" t="s">
        <v>100</v>
      </c>
      <c r="C10" s="12" t="s">
        <v>3</v>
      </c>
      <c r="D10" s="13">
        <v>111101</v>
      </c>
      <c r="E10" s="12" t="s">
        <v>7</v>
      </c>
      <c r="F10" s="29">
        <v>-209401.92</v>
      </c>
      <c r="G10" s="12">
        <v>2020000000</v>
      </c>
    </row>
    <row r="11" spans="2:7" x14ac:dyDescent="0.25">
      <c r="B11" s="12" t="s">
        <v>154</v>
      </c>
      <c r="C11" s="12" t="s">
        <v>53</v>
      </c>
      <c r="D11" s="13">
        <v>111111</v>
      </c>
      <c r="E11" s="12" t="s">
        <v>1</v>
      </c>
      <c r="F11" s="29">
        <v>14589.33</v>
      </c>
      <c r="G11" s="12">
        <v>2021210000</v>
      </c>
    </row>
    <row r="12" spans="2:7" x14ac:dyDescent="0.25">
      <c r="B12" s="12" t="s">
        <v>101</v>
      </c>
      <c r="C12" s="12" t="s">
        <v>8</v>
      </c>
      <c r="D12" s="13">
        <v>111111</v>
      </c>
      <c r="E12" s="12" t="s">
        <v>1</v>
      </c>
      <c r="F12" s="29">
        <v>5463188.8250000002</v>
      </c>
      <c r="G12" s="12">
        <v>2021900000</v>
      </c>
    </row>
    <row r="13" spans="2:7" x14ac:dyDescent="0.25">
      <c r="B13" s="12" t="s">
        <v>102</v>
      </c>
      <c r="C13" s="12" t="s">
        <v>9</v>
      </c>
      <c r="D13" s="13">
        <v>111111</v>
      </c>
      <c r="E13" s="12" t="s">
        <v>1</v>
      </c>
      <c r="F13" s="29">
        <v>343675</v>
      </c>
      <c r="G13" s="12">
        <v>2024080000</v>
      </c>
    </row>
    <row r="14" spans="2:7" x14ac:dyDescent="0.25">
      <c r="B14" s="12" t="s">
        <v>155</v>
      </c>
      <c r="C14" s="12" t="s">
        <v>10</v>
      </c>
      <c r="D14" s="13">
        <v>19</v>
      </c>
      <c r="E14" s="12" t="s">
        <v>19</v>
      </c>
      <c r="F14" s="29">
        <v>38521</v>
      </c>
      <c r="G14" s="12">
        <v>2024090000</v>
      </c>
    </row>
    <row r="15" spans="2:7" x14ac:dyDescent="0.25">
      <c r="B15" s="12" t="s">
        <v>103</v>
      </c>
      <c r="C15" s="12" t="s">
        <v>10</v>
      </c>
      <c r="D15" s="13">
        <v>88</v>
      </c>
      <c r="E15" s="12" t="s">
        <v>11</v>
      </c>
      <c r="F15" s="29">
        <v>1980162.23</v>
      </c>
      <c r="G15" s="12">
        <v>2024090000</v>
      </c>
    </row>
    <row r="16" spans="2:7" x14ac:dyDescent="0.25">
      <c r="B16" s="12" t="s">
        <v>156</v>
      </c>
      <c r="C16" s="12" t="s">
        <v>10</v>
      </c>
      <c r="D16" s="13" t="s">
        <v>54</v>
      </c>
      <c r="E16" s="12" t="s">
        <v>55</v>
      </c>
      <c r="F16" s="29">
        <v>1820</v>
      </c>
      <c r="G16" s="12">
        <v>2024090000</v>
      </c>
    </row>
    <row r="17" spans="2:7" x14ac:dyDescent="0.25">
      <c r="B17" s="12" t="s">
        <v>157</v>
      </c>
      <c r="C17" s="12" t="s">
        <v>10</v>
      </c>
      <c r="D17" s="13" t="s">
        <v>56</v>
      </c>
      <c r="E17" s="12" t="s">
        <v>57</v>
      </c>
      <c r="F17" s="29">
        <v>10448.129999999999</v>
      </c>
      <c r="G17" s="12">
        <v>2024090000</v>
      </c>
    </row>
    <row r="18" spans="2:7" x14ac:dyDescent="0.25">
      <c r="B18" s="12" t="s">
        <v>158</v>
      </c>
      <c r="C18" s="12" t="s">
        <v>10</v>
      </c>
      <c r="D18" s="13" t="s">
        <v>58</v>
      </c>
      <c r="E18" s="12" t="s">
        <v>59</v>
      </c>
      <c r="F18" s="29">
        <v>10412.5</v>
      </c>
      <c r="G18" s="12">
        <v>2024090000</v>
      </c>
    </row>
    <row r="19" spans="2:7" x14ac:dyDescent="0.25">
      <c r="B19" s="12" t="s">
        <v>104</v>
      </c>
      <c r="C19" s="12" t="s">
        <v>10</v>
      </c>
      <c r="D19" s="13">
        <v>111111</v>
      </c>
      <c r="E19" s="12" t="s">
        <v>1</v>
      </c>
      <c r="F19" s="29">
        <v>27148.625</v>
      </c>
      <c r="G19" s="12">
        <v>2024090000</v>
      </c>
    </row>
    <row r="20" spans="2:7" x14ac:dyDescent="0.25">
      <c r="B20" s="12" t="s">
        <v>105</v>
      </c>
      <c r="C20" s="12" t="s">
        <v>12</v>
      </c>
      <c r="D20" s="13">
        <v>111111</v>
      </c>
      <c r="E20" s="12" t="s">
        <v>1</v>
      </c>
      <c r="F20" s="29">
        <v>5507141.0549999997</v>
      </c>
      <c r="G20" s="12">
        <v>2041000000</v>
      </c>
    </row>
    <row r="21" spans="2:7" x14ac:dyDescent="0.25">
      <c r="B21" s="12" t="s">
        <v>106</v>
      </c>
      <c r="C21" s="12" t="s">
        <v>60</v>
      </c>
      <c r="D21" s="13">
        <v>111101</v>
      </c>
      <c r="E21" s="12" t="s">
        <v>7</v>
      </c>
      <c r="F21" s="29">
        <v>1752994.18</v>
      </c>
      <c r="G21" s="12">
        <v>2042000000</v>
      </c>
    </row>
    <row r="22" spans="2:7" x14ac:dyDescent="0.25">
      <c r="B22" s="12" t="s">
        <v>106</v>
      </c>
      <c r="C22" s="12" t="s">
        <v>13</v>
      </c>
      <c r="D22" s="13">
        <v>111101</v>
      </c>
      <c r="E22" s="12" t="s">
        <v>7</v>
      </c>
      <c r="F22" s="29">
        <v>304303.86000000004</v>
      </c>
      <c r="G22" s="12">
        <v>2042000000</v>
      </c>
    </row>
    <row r="23" spans="2:7" x14ac:dyDescent="0.25">
      <c r="B23" s="12" t="s">
        <v>108</v>
      </c>
      <c r="C23" s="12" t="s">
        <v>14</v>
      </c>
      <c r="D23" s="13">
        <v>111101</v>
      </c>
      <c r="E23" s="12" t="s">
        <v>7</v>
      </c>
      <c r="F23" s="29">
        <v>500500</v>
      </c>
      <c r="G23" s="12">
        <v>2045000000</v>
      </c>
    </row>
    <row r="24" spans="2:7" x14ac:dyDescent="0.25">
      <c r="B24" s="12" t="s">
        <v>159</v>
      </c>
      <c r="C24" s="12" t="s">
        <v>61</v>
      </c>
      <c r="D24" s="13">
        <v>111101</v>
      </c>
      <c r="E24" s="12" t="s">
        <v>7</v>
      </c>
      <c r="F24" s="29">
        <v>6919.8499999999995</v>
      </c>
      <c r="G24" s="12">
        <v>2049000000</v>
      </c>
    </row>
    <row r="25" spans="2:7" x14ac:dyDescent="0.25">
      <c r="B25" s="12" t="s">
        <v>109</v>
      </c>
      <c r="C25" s="12" t="s">
        <v>15</v>
      </c>
      <c r="D25" s="13">
        <v>111101</v>
      </c>
      <c r="E25" s="12" t="s">
        <v>7</v>
      </c>
      <c r="F25" s="29">
        <v>1897676.87</v>
      </c>
      <c r="G25" s="12">
        <v>2051210000</v>
      </c>
    </row>
    <row r="26" spans="2:7" x14ac:dyDescent="0.25">
      <c r="B26" s="12" t="s">
        <v>160</v>
      </c>
      <c r="C26" s="12" t="s">
        <v>15</v>
      </c>
      <c r="D26" s="13">
        <v>111101</v>
      </c>
      <c r="E26" s="12" t="s">
        <v>7</v>
      </c>
      <c r="F26" s="29">
        <v>146328.94499999998</v>
      </c>
      <c r="G26" s="12">
        <v>2051260000</v>
      </c>
    </row>
    <row r="27" spans="2:7" x14ac:dyDescent="0.25">
      <c r="B27" s="12" t="s">
        <v>161</v>
      </c>
      <c r="C27" s="12" t="s">
        <v>62</v>
      </c>
      <c r="D27" s="13">
        <v>111111</v>
      </c>
      <c r="E27" s="12" t="s">
        <v>1</v>
      </c>
      <c r="F27" s="29">
        <v>-121553.07499999998</v>
      </c>
      <c r="G27" s="12">
        <v>2060220000</v>
      </c>
    </row>
    <row r="28" spans="2:7" x14ac:dyDescent="0.25">
      <c r="B28" s="12" t="s">
        <v>111</v>
      </c>
      <c r="C28" s="12" t="s">
        <v>16</v>
      </c>
      <c r="D28" s="13" t="s">
        <v>17</v>
      </c>
      <c r="E28" s="12" t="s">
        <v>18</v>
      </c>
      <c r="F28" s="29">
        <v>-1643711.145</v>
      </c>
      <c r="G28" s="12">
        <v>2069010000</v>
      </c>
    </row>
    <row r="29" spans="2:7" x14ac:dyDescent="0.25">
      <c r="B29" s="12" t="s">
        <v>162</v>
      </c>
      <c r="C29" s="12" t="s">
        <v>16</v>
      </c>
      <c r="D29" s="13">
        <v>19</v>
      </c>
      <c r="E29" s="12" t="s">
        <v>19</v>
      </c>
      <c r="F29" s="29">
        <v>-416278.66</v>
      </c>
      <c r="G29" s="12">
        <v>2069010000</v>
      </c>
    </row>
    <row r="30" spans="2:7" x14ac:dyDescent="0.25">
      <c r="B30" s="12" t="s">
        <v>163</v>
      </c>
      <c r="C30" s="12" t="s">
        <v>16</v>
      </c>
      <c r="D30" s="13" t="s">
        <v>63</v>
      </c>
      <c r="E30" s="12" t="s">
        <v>64</v>
      </c>
      <c r="F30" s="29">
        <v>-364243.84499999997</v>
      </c>
      <c r="G30" s="12">
        <v>2069010000</v>
      </c>
    </row>
    <row r="31" spans="2:7" x14ac:dyDescent="0.25">
      <c r="B31" s="12" t="s">
        <v>164</v>
      </c>
      <c r="C31" s="12" t="s">
        <v>16</v>
      </c>
      <c r="D31" s="13" t="s">
        <v>51</v>
      </c>
      <c r="E31" s="12" t="s">
        <v>52</v>
      </c>
      <c r="F31" s="29">
        <v>0</v>
      </c>
      <c r="G31" s="12">
        <v>2069010000</v>
      </c>
    </row>
    <row r="32" spans="2:7" x14ac:dyDescent="0.25">
      <c r="B32" s="12" t="s">
        <v>115</v>
      </c>
      <c r="C32" s="12" t="s">
        <v>16</v>
      </c>
      <c r="D32" s="13">
        <v>1009</v>
      </c>
      <c r="E32" s="12" t="s">
        <v>4</v>
      </c>
      <c r="F32" s="29">
        <v>0</v>
      </c>
      <c r="G32" s="12">
        <v>2069010000</v>
      </c>
    </row>
    <row r="33" spans="2:7" x14ac:dyDescent="0.25">
      <c r="B33" s="12" t="s">
        <v>116</v>
      </c>
      <c r="C33" s="12" t="s">
        <v>16</v>
      </c>
      <c r="D33" s="13">
        <v>1007</v>
      </c>
      <c r="E33" s="12" t="s">
        <v>5</v>
      </c>
      <c r="F33" s="29">
        <v>0</v>
      </c>
      <c r="G33" s="12">
        <v>2069010000</v>
      </c>
    </row>
    <row r="34" spans="2:7" x14ac:dyDescent="0.25">
      <c r="B34" s="12" t="s">
        <v>117</v>
      </c>
      <c r="C34" s="12" t="s">
        <v>16</v>
      </c>
      <c r="D34" s="13">
        <v>1008</v>
      </c>
      <c r="E34" s="12" t="s">
        <v>6</v>
      </c>
      <c r="F34" s="29">
        <v>0</v>
      </c>
      <c r="G34" s="12">
        <v>2069010000</v>
      </c>
    </row>
    <row r="35" spans="2:7" x14ac:dyDescent="0.25">
      <c r="B35" s="12" t="s">
        <v>118</v>
      </c>
      <c r="C35" s="12" t="s">
        <v>16</v>
      </c>
      <c r="D35" s="13">
        <v>1240</v>
      </c>
      <c r="E35" s="12" t="s">
        <v>23</v>
      </c>
      <c r="F35" s="29">
        <v>-10461.36</v>
      </c>
      <c r="G35" s="12">
        <v>2069010000</v>
      </c>
    </row>
    <row r="36" spans="2:7" x14ac:dyDescent="0.25">
      <c r="B36" s="12" t="s">
        <v>116</v>
      </c>
      <c r="C36" s="12" t="s">
        <v>16</v>
      </c>
      <c r="D36" s="13">
        <v>1007</v>
      </c>
      <c r="E36" s="12" t="s">
        <v>65</v>
      </c>
      <c r="F36" s="29">
        <v>0</v>
      </c>
      <c r="G36" s="12">
        <v>2069010000</v>
      </c>
    </row>
    <row r="37" spans="2:7" x14ac:dyDescent="0.25">
      <c r="B37" s="12" t="s">
        <v>165</v>
      </c>
      <c r="C37" s="12" t="s">
        <v>16</v>
      </c>
      <c r="D37" s="13" t="s">
        <v>66</v>
      </c>
      <c r="E37" s="12" t="s">
        <v>67</v>
      </c>
      <c r="F37" s="29">
        <v>-482611.04499999998</v>
      </c>
      <c r="G37" s="12">
        <v>2069010000</v>
      </c>
    </row>
    <row r="38" spans="2:7" x14ac:dyDescent="0.25">
      <c r="B38" s="12" t="s">
        <v>119</v>
      </c>
      <c r="C38" s="12" t="s">
        <v>16</v>
      </c>
      <c r="D38" s="13">
        <v>111111</v>
      </c>
      <c r="E38" s="12" t="s">
        <v>1</v>
      </c>
      <c r="F38" s="29">
        <v>-6785.94</v>
      </c>
      <c r="G38" s="12">
        <v>2069010000</v>
      </c>
    </row>
    <row r="39" spans="2:7" x14ac:dyDescent="0.25">
      <c r="B39" s="12" t="s">
        <v>166</v>
      </c>
      <c r="C39" s="12" t="s">
        <v>24</v>
      </c>
      <c r="D39" s="13">
        <v>88</v>
      </c>
      <c r="E39" s="12" t="s">
        <v>11</v>
      </c>
      <c r="F39" s="29">
        <v>-2436.35</v>
      </c>
      <c r="G39" s="12">
        <v>2069980000</v>
      </c>
    </row>
    <row r="40" spans="2:7" x14ac:dyDescent="0.25">
      <c r="B40" s="12" t="s">
        <v>120</v>
      </c>
      <c r="C40" s="12" t="s">
        <v>24</v>
      </c>
      <c r="D40" s="13">
        <v>111111</v>
      </c>
      <c r="E40" s="12" t="s">
        <v>1</v>
      </c>
      <c r="F40" s="29">
        <v>9793.84</v>
      </c>
      <c r="G40" s="12">
        <v>2069980000</v>
      </c>
    </row>
    <row r="41" spans="2:7" x14ac:dyDescent="0.25">
      <c r="B41" s="12" t="s">
        <v>167</v>
      </c>
      <c r="C41" s="12" t="s">
        <v>68</v>
      </c>
      <c r="D41" s="13">
        <v>111101</v>
      </c>
      <c r="E41" s="12" t="s">
        <v>7</v>
      </c>
      <c r="F41" s="29">
        <v>81.339999999999989</v>
      </c>
      <c r="G41" s="12">
        <v>2070290000</v>
      </c>
    </row>
    <row r="42" spans="2:7" x14ac:dyDescent="0.25">
      <c r="B42" s="12" t="s">
        <v>121</v>
      </c>
      <c r="C42" s="12" t="s">
        <v>25</v>
      </c>
      <c r="D42" s="13">
        <v>111111</v>
      </c>
      <c r="E42" s="12" t="s">
        <v>1</v>
      </c>
      <c r="F42" s="29">
        <v>65947.7</v>
      </c>
      <c r="G42" s="12">
        <v>2070400000</v>
      </c>
    </row>
    <row r="43" spans="2:7" x14ac:dyDescent="0.25">
      <c r="B43" s="12" t="s">
        <v>123</v>
      </c>
      <c r="C43" s="12" t="s">
        <v>26</v>
      </c>
      <c r="D43" s="13">
        <v>111111</v>
      </c>
      <c r="E43" s="12" t="s">
        <v>1</v>
      </c>
      <c r="F43" s="29">
        <v>5138.91</v>
      </c>
      <c r="G43" s="12">
        <v>2070500000</v>
      </c>
    </row>
    <row r="44" spans="2:7" x14ac:dyDescent="0.25">
      <c r="B44" s="12" t="s">
        <v>124</v>
      </c>
      <c r="C44" s="12" t="s">
        <v>27</v>
      </c>
      <c r="D44" s="13">
        <v>111111</v>
      </c>
      <c r="E44" s="12" t="s">
        <v>1</v>
      </c>
      <c r="F44" s="29">
        <v>1055381.4750000001</v>
      </c>
      <c r="G44" s="12">
        <v>2070600000</v>
      </c>
    </row>
    <row r="45" spans="2:7" x14ac:dyDescent="0.25">
      <c r="B45" s="12" t="s">
        <v>126</v>
      </c>
      <c r="C45" s="12" t="s">
        <v>28</v>
      </c>
      <c r="D45" s="13" t="s">
        <v>31</v>
      </c>
      <c r="E45" s="12" t="s">
        <v>32</v>
      </c>
      <c r="F45" s="29">
        <v>430845.34499999997</v>
      </c>
      <c r="G45" s="12">
        <v>2070900000</v>
      </c>
    </row>
    <row r="46" spans="2:7" x14ac:dyDescent="0.25">
      <c r="B46" s="12" t="s">
        <v>168</v>
      </c>
      <c r="C46" s="12" t="s">
        <v>28</v>
      </c>
      <c r="D46" s="13">
        <v>105</v>
      </c>
      <c r="E46" s="12" t="s">
        <v>41</v>
      </c>
      <c r="F46" s="29">
        <v>276920</v>
      </c>
      <c r="G46" s="12">
        <v>2070900000</v>
      </c>
    </row>
    <row r="47" spans="2:7" x14ac:dyDescent="0.25">
      <c r="B47" s="12" t="s">
        <v>127</v>
      </c>
      <c r="C47" s="12" t="s">
        <v>28</v>
      </c>
      <c r="D47" s="13">
        <v>111111</v>
      </c>
      <c r="E47" s="12" t="s">
        <v>1</v>
      </c>
      <c r="F47" s="29">
        <v>1130021</v>
      </c>
      <c r="G47" s="12">
        <v>2070900000</v>
      </c>
    </row>
    <row r="48" spans="2:7" x14ac:dyDescent="0.25">
      <c r="B48" s="12" t="s">
        <v>128</v>
      </c>
      <c r="C48" s="12" t="s">
        <v>33</v>
      </c>
      <c r="D48" s="13">
        <v>111111</v>
      </c>
      <c r="E48" s="12" t="s">
        <v>1</v>
      </c>
      <c r="F48" s="29">
        <v>7293.5450000000001</v>
      </c>
      <c r="G48" s="12">
        <v>2071000000</v>
      </c>
    </row>
    <row r="49" spans="2:7" x14ac:dyDescent="0.25">
      <c r="B49" s="12" t="s">
        <v>169</v>
      </c>
      <c r="C49" s="12" t="s">
        <v>34</v>
      </c>
      <c r="D49" s="13">
        <v>1900</v>
      </c>
      <c r="E49" s="12" t="s">
        <v>69</v>
      </c>
      <c r="F49" s="29">
        <v>0</v>
      </c>
      <c r="G49" s="12">
        <v>2071100000</v>
      </c>
    </row>
    <row r="50" spans="2:7" x14ac:dyDescent="0.25">
      <c r="B50" s="12" t="s">
        <v>129</v>
      </c>
      <c r="C50" s="12" t="s">
        <v>34</v>
      </c>
      <c r="D50" s="13">
        <v>111111</v>
      </c>
      <c r="E50" s="12" t="s">
        <v>1</v>
      </c>
      <c r="F50" s="29">
        <v>48468.665000000001</v>
      </c>
      <c r="G50" s="12">
        <v>2071100000</v>
      </c>
    </row>
    <row r="51" spans="2:7" x14ac:dyDescent="0.25">
      <c r="B51" s="12" t="s">
        <v>170</v>
      </c>
      <c r="C51" s="12" t="s">
        <v>35</v>
      </c>
      <c r="D51" s="13" t="s">
        <v>70</v>
      </c>
      <c r="E51" s="12" t="s">
        <v>71</v>
      </c>
      <c r="F51" s="29">
        <v>23928.799999999999</v>
      </c>
      <c r="G51" s="12">
        <v>2071209200</v>
      </c>
    </row>
    <row r="52" spans="2:7" x14ac:dyDescent="0.25">
      <c r="B52" s="12" t="s">
        <v>130</v>
      </c>
      <c r="C52" s="12" t="s">
        <v>35</v>
      </c>
      <c r="D52" s="13">
        <v>111111</v>
      </c>
      <c r="E52" s="12" t="s">
        <v>1</v>
      </c>
      <c r="F52" s="29">
        <v>2393259.19</v>
      </c>
      <c r="G52" s="12">
        <v>2071209200</v>
      </c>
    </row>
    <row r="53" spans="2:7" x14ac:dyDescent="0.25">
      <c r="B53" s="12" t="s">
        <v>131</v>
      </c>
      <c r="C53" s="12" t="s">
        <v>36</v>
      </c>
      <c r="D53" s="13">
        <v>111111</v>
      </c>
      <c r="E53" s="12" t="s">
        <v>1</v>
      </c>
      <c r="F53" s="29">
        <v>23069.654999999999</v>
      </c>
      <c r="G53" s="12">
        <v>2071209400</v>
      </c>
    </row>
    <row r="54" spans="2:7" x14ac:dyDescent="0.25">
      <c r="B54" s="12" t="s">
        <v>132</v>
      </c>
      <c r="C54" s="12" t="s">
        <v>37</v>
      </c>
      <c r="D54" s="13">
        <v>111111</v>
      </c>
      <c r="E54" s="12" t="s">
        <v>1</v>
      </c>
      <c r="F54" s="29">
        <v>208366.935</v>
      </c>
      <c r="G54" s="12">
        <v>2071209500</v>
      </c>
    </row>
    <row r="55" spans="2:7" x14ac:dyDescent="0.25">
      <c r="B55" s="12" t="s">
        <v>171</v>
      </c>
      <c r="C55" s="12" t="s">
        <v>72</v>
      </c>
      <c r="D55" s="13">
        <v>111111</v>
      </c>
      <c r="E55" s="12" t="s">
        <v>1</v>
      </c>
      <c r="F55" s="29">
        <v>308232</v>
      </c>
      <c r="G55" s="12">
        <v>2071220000</v>
      </c>
    </row>
    <row r="56" spans="2:7" x14ac:dyDescent="0.25">
      <c r="B56" s="12" t="s">
        <v>172</v>
      </c>
      <c r="C56" s="12" t="s">
        <v>73</v>
      </c>
      <c r="D56" s="13">
        <v>19</v>
      </c>
      <c r="E56" s="12" t="s">
        <v>19</v>
      </c>
      <c r="F56" s="29">
        <v>13422.779999999999</v>
      </c>
      <c r="G56" s="12">
        <v>2071511000</v>
      </c>
    </row>
    <row r="57" spans="2:7" x14ac:dyDescent="0.25">
      <c r="B57" s="12" t="s">
        <v>173</v>
      </c>
      <c r="C57" s="12" t="s">
        <v>73</v>
      </c>
      <c r="D57" s="13">
        <v>111111</v>
      </c>
      <c r="E57" s="12" t="s">
        <v>1</v>
      </c>
      <c r="F57" s="29">
        <v>4045.6150000000002</v>
      </c>
      <c r="G57" s="12">
        <v>2071511000</v>
      </c>
    </row>
    <row r="58" spans="2:7" x14ac:dyDescent="0.25">
      <c r="B58" s="12" t="s">
        <v>174</v>
      </c>
      <c r="C58" s="12" t="s">
        <v>74</v>
      </c>
      <c r="D58" s="13">
        <v>111111</v>
      </c>
      <c r="E58" s="12" t="s">
        <v>1</v>
      </c>
      <c r="F58" s="29">
        <v>49621.144999999997</v>
      </c>
      <c r="G58" s="12">
        <v>2071910000</v>
      </c>
    </row>
    <row r="59" spans="2:7" x14ac:dyDescent="0.25">
      <c r="B59" s="12" t="s">
        <v>133</v>
      </c>
      <c r="C59" s="12" t="s">
        <v>38</v>
      </c>
      <c r="D59" s="13">
        <v>111101</v>
      </c>
      <c r="E59" s="12" t="s">
        <v>7</v>
      </c>
      <c r="F59" s="29">
        <v>20323.309999999998</v>
      </c>
      <c r="G59" s="12">
        <v>2071980000</v>
      </c>
    </row>
    <row r="60" spans="2:7" x14ac:dyDescent="0.25">
      <c r="B60" s="12" t="s">
        <v>134</v>
      </c>
      <c r="C60" s="12" t="s">
        <v>39</v>
      </c>
      <c r="D60" s="13">
        <v>111111</v>
      </c>
      <c r="E60" s="12" t="s">
        <v>1</v>
      </c>
      <c r="F60" s="29">
        <v>169489</v>
      </c>
      <c r="G60" s="12">
        <v>2079022000</v>
      </c>
    </row>
    <row r="61" spans="2:7" x14ac:dyDescent="0.25">
      <c r="B61" s="12" t="s">
        <v>175</v>
      </c>
      <c r="C61" s="12" t="s">
        <v>40</v>
      </c>
      <c r="D61" s="13">
        <v>19</v>
      </c>
      <c r="E61" s="12" t="s">
        <v>19</v>
      </c>
      <c r="F61" s="29">
        <v>85462.684999999998</v>
      </c>
      <c r="G61" s="12">
        <v>2079070000</v>
      </c>
    </row>
    <row r="62" spans="2:7" x14ac:dyDescent="0.25">
      <c r="B62" s="12" t="s">
        <v>176</v>
      </c>
      <c r="C62" s="12" t="s">
        <v>40</v>
      </c>
      <c r="D62" s="13" t="s">
        <v>29</v>
      </c>
      <c r="E62" s="12" t="s">
        <v>30</v>
      </c>
      <c r="F62" s="29">
        <v>11422.144999999999</v>
      </c>
      <c r="G62" s="12">
        <v>2079070000</v>
      </c>
    </row>
    <row r="63" spans="2:7" x14ac:dyDescent="0.25">
      <c r="B63" s="12" t="s">
        <v>177</v>
      </c>
      <c r="C63" s="12" t="s">
        <v>40</v>
      </c>
      <c r="D63" s="13" t="s">
        <v>56</v>
      </c>
      <c r="E63" s="12" t="s">
        <v>57</v>
      </c>
      <c r="F63" s="29">
        <v>84438.864999999991</v>
      </c>
      <c r="G63" s="12">
        <v>2079070000</v>
      </c>
    </row>
    <row r="64" spans="2:7" x14ac:dyDescent="0.25">
      <c r="B64" s="12" t="s">
        <v>136</v>
      </c>
      <c r="C64" s="12" t="s">
        <v>40</v>
      </c>
      <c r="D64" s="13">
        <v>111111</v>
      </c>
      <c r="E64" s="12" t="s">
        <v>1</v>
      </c>
      <c r="F64" s="29">
        <v>638869.13</v>
      </c>
      <c r="G64" s="12">
        <v>2079070000</v>
      </c>
    </row>
    <row r="65" spans="2:7" x14ac:dyDescent="0.25">
      <c r="B65" s="12" t="s">
        <v>178</v>
      </c>
      <c r="C65" s="12" t="s">
        <v>42</v>
      </c>
      <c r="D65" s="13" t="s">
        <v>51</v>
      </c>
      <c r="E65" s="12" t="s">
        <v>52</v>
      </c>
      <c r="F65" s="29">
        <v>0</v>
      </c>
      <c r="G65" s="12">
        <v>2079080000</v>
      </c>
    </row>
    <row r="66" spans="2:7" x14ac:dyDescent="0.25">
      <c r="B66" s="12" t="s">
        <v>138</v>
      </c>
      <c r="C66" s="12" t="s">
        <v>42</v>
      </c>
      <c r="D66" s="13">
        <v>1007</v>
      </c>
      <c r="E66" s="12" t="s">
        <v>5</v>
      </c>
      <c r="F66" s="29">
        <v>0</v>
      </c>
      <c r="G66" s="12">
        <v>2079080000</v>
      </c>
    </row>
    <row r="67" spans="2:7" x14ac:dyDescent="0.25">
      <c r="B67" s="12" t="s">
        <v>139</v>
      </c>
      <c r="C67" s="12" t="s">
        <v>42</v>
      </c>
      <c r="D67" s="13">
        <v>1008</v>
      </c>
      <c r="E67" s="12" t="s">
        <v>6</v>
      </c>
      <c r="F67" s="29">
        <v>0</v>
      </c>
      <c r="G67" s="12">
        <v>2079080000</v>
      </c>
    </row>
    <row r="68" spans="2:7" x14ac:dyDescent="0.25">
      <c r="B68" s="12" t="s">
        <v>179</v>
      </c>
      <c r="C68" s="12" t="s">
        <v>43</v>
      </c>
      <c r="D68" s="13" t="s">
        <v>51</v>
      </c>
      <c r="E68" s="12" t="s">
        <v>52</v>
      </c>
      <c r="F68" s="29">
        <v>0</v>
      </c>
      <c r="G68" s="12">
        <v>2082280000</v>
      </c>
    </row>
    <row r="69" spans="2:7" x14ac:dyDescent="0.25">
      <c r="B69" s="12" t="s">
        <v>140</v>
      </c>
      <c r="C69" s="12" t="s">
        <v>43</v>
      </c>
      <c r="D69" s="13">
        <v>1009</v>
      </c>
      <c r="E69" s="12" t="s">
        <v>4</v>
      </c>
      <c r="F69" s="29">
        <v>0</v>
      </c>
      <c r="G69" s="12">
        <v>2082280000</v>
      </c>
    </row>
    <row r="70" spans="2:7" x14ac:dyDescent="0.25">
      <c r="B70" s="12" t="s">
        <v>141</v>
      </c>
      <c r="C70" s="12" t="s">
        <v>43</v>
      </c>
      <c r="D70" s="13">
        <v>1007</v>
      </c>
      <c r="E70" s="12" t="s">
        <v>5</v>
      </c>
      <c r="F70" s="29">
        <v>0</v>
      </c>
      <c r="G70" s="12">
        <v>2082280000</v>
      </c>
    </row>
    <row r="71" spans="2:7" x14ac:dyDescent="0.25">
      <c r="B71" s="12" t="s">
        <v>142</v>
      </c>
      <c r="C71" s="12" t="s">
        <v>43</v>
      </c>
      <c r="D71" s="13">
        <v>1008</v>
      </c>
      <c r="E71" s="12" t="s">
        <v>6</v>
      </c>
      <c r="F71" s="29">
        <v>0</v>
      </c>
      <c r="G71" s="12">
        <v>2082280000</v>
      </c>
    </row>
    <row r="72" spans="2:7" x14ac:dyDescent="0.25">
      <c r="B72" s="12" t="s">
        <v>143</v>
      </c>
      <c r="C72" s="12" t="s">
        <v>43</v>
      </c>
      <c r="D72" s="13">
        <v>1240</v>
      </c>
      <c r="E72" s="12" t="s">
        <v>23</v>
      </c>
      <c r="F72" s="29">
        <v>-34224.959999999999</v>
      </c>
      <c r="G72" s="12">
        <v>2082280000</v>
      </c>
    </row>
    <row r="73" spans="2:7" x14ac:dyDescent="0.25">
      <c r="B73" s="12" t="s">
        <v>180</v>
      </c>
      <c r="C73" s="12" t="s">
        <v>43</v>
      </c>
      <c r="D73" s="13">
        <v>1006</v>
      </c>
      <c r="E73" s="12" t="s">
        <v>75</v>
      </c>
      <c r="F73" s="29">
        <v>-6778.415</v>
      </c>
      <c r="G73" s="12">
        <v>2082280000</v>
      </c>
    </row>
    <row r="74" spans="2:7" x14ac:dyDescent="0.25">
      <c r="B74" s="12" t="s">
        <v>141</v>
      </c>
      <c r="C74" s="12" t="s">
        <v>43</v>
      </c>
      <c r="D74" s="13">
        <v>1007</v>
      </c>
      <c r="E74" s="12" t="s">
        <v>65</v>
      </c>
      <c r="F74" s="29">
        <v>0</v>
      </c>
      <c r="G74" s="12">
        <v>2082280000</v>
      </c>
    </row>
    <row r="75" spans="2:7" x14ac:dyDescent="0.25">
      <c r="B75" s="12" t="s">
        <v>144</v>
      </c>
      <c r="C75" s="12" t="s">
        <v>43</v>
      </c>
      <c r="D75" s="13">
        <v>111111</v>
      </c>
      <c r="E75" s="12" t="s">
        <v>1</v>
      </c>
      <c r="F75" s="29">
        <v>-2204.7199999999998</v>
      </c>
      <c r="G75" s="12">
        <v>2082280000</v>
      </c>
    </row>
    <row r="76" spans="2:7" x14ac:dyDescent="0.25">
      <c r="B76" s="12" t="s">
        <v>146</v>
      </c>
      <c r="C76" s="12" t="s">
        <v>45</v>
      </c>
      <c r="D76" s="13">
        <v>111101</v>
      </c>
      <c r="E76" s="12" t="s">
        <v>7</v>
      </c>
      <c r="F76" s="29">
        <v>80617.179999999993</v>
      </c>
      <c r="G76" s="12">
        <v>2082208200</v>
      </c>
    </row>
    <row r="77" spans="2:7" x14ac:dyDescent="0.25">
      <c r="B77" s="12" t="s">
        <v>147</v>
      </c>
      <c r="C77" s="12" t="s">
        <v>46</v>
      </c>
      <c r="D77" s="13">
        <v>88</v>
      </c>
      <c r="E77" s="12" t="s">
        <v>11</v>
      </c>
      <c r="F77" s="29">
        <v>2752704.22</v>
      </c>
      <c r="G77" s="12">
        <v>2082214000</v>
      </c>
    </row>
    <row r="78" spans="2:7" x14ac:dyDescent="0.25">
      <c r="B78" s="12" t="s">
        <v>181</v>
      </c>
      <c r="C78" s="12" t="s">
        <v>46</v>
      </c>
      <c r="D78" s="13">
        <v>1007</v>
      </c>
      <c r="E78" s="12" t="s">
        <v>65</v>
      </c>
      <c r="F78" s="29">
        <v>0</v>
      </c>
      <c r="G78" s="12">
        <v>2082214000</v>
      </c>
    </row>
    <row r="79" spans="2:7" x14ac:dyDescent="0.25">
      <c r="B79" s="12" t="s">
        <v>182</v>
      </c>
      <c r="C79" s="12" t="s">
        <v>46</v>
      </c>
      <c r="D79" s="13">
        <v>111111</v>
      </c>
      <c r="E79" s="12" t="s">
        <v>1</v>
      </c>
      <c r="F79" s="29">
        <v>1250.7950000000001</v>
      </c>
      <c r="G79" s="12">
        <v>2082214000</v>
      </c>
    </row>
    <row r="80" spans="2:7" x14ac:dyDescent="0.25">
      <c r="B80" s="12" t="s">
        <v>183</v>
      </c>
      <c r="C80" s="12" t="s">
        <v>76</v>
      </c>
      <c r="D80" s="13">
        <v>1240</v>
      </c>
      <c r="E80" s="12" t="s">
        <v>23</v>
      </c>
      <c r="F80" s="29">
        <v>4130000</v>
      </c>
      <c r="G80" s="12">
        <v>2082110000</v>
      </c>
    </row>
    <row r="81" spans="2:7" x14ac:dyDescent="0.25">
      <c r="B81" s="12" t="s">
        <v>148</v>
      </c>
      <c r="C81" s="12" t="s">
        <v>47</v>
      </c>
      <c r="D81" s="13">
        <v>111101</v>
      </c>
      <c r="E81" s="12" t="s">
        <v>7</v>
      </c>
      <c r="F81" s="29">
        <v>496748.70000000007</v>
      </c>
      <c r="G81" s="12">
        <v>2091200000</v>
      </c>
    </row>
    <row r="82" spans="2:7" x14ac:dyDescent="0.25">
      <c r="B82" s="12" t="s">
        <v>149</v>
      </c>
      <c r="C82" s="12" t="s">
        <v>48</v>
      </c>
      <c r="D82" s="13">
        <v>111101</v>
      </c>
      <c r="E82" s="12" t="s">
        <v>7</v>
      </c>
      <c r="F82" s="29">
        <v>480872.96000000002</v>
      </c>
      <c r="G82" s="12">
        <v>2091200001</v>
      </c>
    </row>
    <row r="83" spans="2:7" x14ac:dyDescent="0.25">
      <c r="B83" s="12" t="s">
        <v>184</v>
      </c>
      <c r="C83" s="12" t="s">
        <v>77</v>
      </c>
      <c r="D83" s="13">
        <v>111101</v>
      </c>
      <c r="E83" s="12" t="s">
        <v>7</v>
      </c>
      <c r="F83" s="29">
        <v>0</v>
      </c>
      <c r="G83" s="12">
        <v>2091900000</v>
      </c>
    </row>
    <row r="84" spans="2:7" x14ac:dyDescent="0.25">
      <c r="B84" s="12" t="s">
        <v>150</v>
      </c>
      <c r="C84" s="12" t="s">
        <v>49</v>
      </c>
      <c r="D84" s="13">
        <v>111101</v>
      </c>
      <c r="E84" s="12" t="s">
        <v>7</v>
      </c>
      <c r="F84" s="29">
        <v>6570.3050000000003</v>
      </c>
      <c r="G84" s="12">
        <v>2092200000</v>
      </c>
    </row>
    <row r="85" spans="2:7" x14ac:dyDescent="0.25">
      <c r="B85" s="16" t="s">
        <v>185</v>
      </c>
      <c r="C85" s="16" t="s">
        <v>50</v>
      </c>
      <c r="D85" s="17">
        <v>111101</v>
      </c>
      <c r="E85" s="16" t="s">
        <v>7</v>
      </c>
      <c r="F85" s="30">
        <v>6073808.1600000001</v>
      </c>
      <c r="G85" s="16">
        <v>2111111999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91CA-0D20-48A0-837E-9CD1015613F4}">
  <sheetPr>
    <tabColor theme="9" tint="0.59999389629810485"/>
  </sheetPr>
  <dimension ref="B1:G77"/>
  <sheetViews>
    <sheetView showGridLines="0" workbookViewId="0"/>
  </sheetViews>
  <sheetFormatPr defaultRowHeight="15" x14ac:dyDescent="0.25"/>
  <cols>
    <col min="1" max="1" width="3.7109375" customWidth="1"/>
    <col min="2" max="2" width="17.28515625" customWidth="1"/>
    <col min="3" max="3" width="37" customWidth="1"/>
    <col min="4" max="4" width="20.42578125" style="1" bestFit="1" customWidth="1"/>
    <col min="5" max="5" width="24.85546875" customWidth="1"/>
    <col min="6" max="6" width="14.5703125" style="28" customWidth="1"/>
    <col min="7" max="7" width="11.140625" customWidth="1"/>
  </cols>
  <sheetData>
    <row r="1" spans="2:7" ht="21.75" thickBot="1" x14ac:dyDescent="0.4">
      <c r="B1" s="51" t="s">
        <v>88</v>
      </c>
      <c r="C1" s="51"/>
      <c r="D1" s="51"/>
      <c r="E1" s="51"/>
      <c r="F1" s="51"/>
      <c r="G1" s="51"/>
    </row>
    <row r="3" spans="2:7" ht="15.75" thickBot="1" x14ac:dyDescent="0.3">
      <c r="B3" s="5" t="s">
        <v>94</v>
      </c>
      <c r="C3" s="3" t="s">
        <v>89</v>
      </c>
      <c r="D3" s="4" t="s">
        <v>90</v>
      </c>
      <c r="E3" s="3" t="s">
        <v>91</v>
      </c>
      <c r="F3" s="27" t="s">
        <v>92</v>
      </c>
      <c r="G3" s="5" t="s">
        <v>93</v>
      </c>
    </row>
    <row r="4" spans="2:7" ht="15.75" thickTop="1" x14ac:dyDescent="0.25">
      <c r="B4" s="12" t="s">
        <v>152</v>
      </c>
      <c r="C4" s="12" t="s">
        <v>0</v>
      </c>
      <c r="D4" s="13">
        <v>105</v>
      </c>
      <c r="E4" s="12" t="s">
        <v>41</v>
      </c>
      <c r="F4" s="29">
        <v>-616462.01899999997</v>
      </c>
      <c r="G4" s="12">
        <v>2001110000</v>
      </c>
    </row>
    <row r="5" spans="2:7" x14ac:dyDescent="0.25">
      <c r="B5" s="12" t="s">
        <v>95</v>
      </c>
      <c r="C5" s="12" t="s">
        <v>0</v>
      </c>
      <c r="D5" s="13">
        <v>111111</v>
      </c>
      <c r="E5" s="12" t="s">
        <v>1</v>
      </c>
      <c r="F5" s="29">
        <v>-14431341</v>
      </c>
      <c r="G5" s="12">
        <v>2001110000</v>
      </c>
    </row>
    <row r="6" spans="2:7" x14ac:dyDescent="0.25">
      <c r="B6" s="12" t="s">
        <v>96</v>
      </c>
      <c r="C6" s="12" t="s">
        <v>2</v>
      </c>
      <c r="D6" s="13">
        <v>111111</v>
      </c>
      <c r="E6" s="12" t="s">
        <v>1</v>
      </c>
      <c r="F6" s="29">
        <v>-6373617.5140000004</v>
      </c>
      <c r="G6" s="12">
        <v>2001190000</v>
      </c>
    </row>
    <row r="7" spans="2:7" x14ac:dyDescent="0.25">
      <c r="B7" s="12" t="s">
        <v>154</v>
      </c>
      <c r="C7" s="12" t="s">
        <v>78</v>
      </c>
      <c r="D7" s="13">
        <v>111111</v>
      </c>
      <c r="E7" s="12" t="s">
        <v>1</v>
      </c>
      <c r="F7" s="29">
        <v>20504.509999999998</v>
      </c>
      <c r="G7" s="12">
        <v>2021210000</v>
      </c>
    </row>
    <row r="8" spans="2:7" x14ac:dyDescent="0.25">
      <c r="B8" s="12" t="s">
        <v>101</v>
      </c>
      <c r="C8" s="12" t="s">
        <v>8</v>
      </c>
      <c r="D8" s="13">
        <v>111111</v>
      </c>
      <c r="E8" s="12" t="s">
        <v>1</v>
      </c>
      <c r="F8" s="29">
        <v>5674152.0669999998</v>
      </c>
      <c r="G8" s="12">
        <v>2021900000</v>
      </c>
    </row>
    <row r="9" spans="2:7" x14ac:dyDescent="0.25">
      <c r="B9" s="12" t="s">
        <v>186</v>
      </c>
      <c r="C9" s="12" t="s">
        <v>79</v>
      </c>
      <c r="D9" s="13">
        <v>111111</v>
      </c>
      <c r="E9" s="12" t="s">
        <v>1</v>
      </c>
      <c r="F9" s="29">
        <v>13691.949999999999</v>
      </c>
      <c r="G9" s="12">
        <v>2024020000</v>
      </c>
    </row>
    <row r="10" spans="2:7" x14ac:dyDescent="0.25">
      <c r="B10" s="12" t="s">
        <v>102</v>
      </c>
      <c r="C10" s="12" t="s">
        <v>9</v>
      </c>
      <c r="D10" s="13">
        <v>111111</v>
      </c>
      <c r="E10" s="12" t="s">
        <v>1</v>
      </c>
      <c r="F10" s="29">
        <v>350370.99399999995</v>
      </c>
      <c r="G10" s="12">
        <v>2024080000</v>
      </c>
    </row>
    <row r="11" spans="2:7" x14ac:dyDescent="0.25">
      <c r="B11" s="12" t="s">
        <v>103</v>
      </c>
      <c r="C11" s="12" t="s">
        <v>10</v>
      </c>
      <c r="D11" s="13">
        <v>88</v>
      </c>
      <c r="E11" s="12" t="s">
        <v>11</v>
      </c>
      <c r="F11" s="29">
        <v>3116017.1540000001</v>
      </c>
      <c r="G11" s="12">
        <v>2024090000</v>
      </c>
    </row>
    <row r="12" spans="2:7" x14ac:dyDescent="0.25">
      <c r="B12" s="12" t="s">
        <v>156</v>
      </c>
      <c r="C12" s="12" t="s">
        <v>10</v>
      </c>
      <c r="D12" s="13" t="s">
        <v>54</v>
      </c>
      <c r="E12" s="12" t="s">
        <v>55</v>
      </c>
      <c r="F12" s="29">
        <v>0</v>
      </c>
      <c r="G12" s="12">
        <v>2024090000</v>
      </c>
    </row>
    <row r="13" spans="2:7" x14ac:dyDescent="0.25">
      <c r="B13" s="12" t="s">
        <v>157</v>
      </c>
      <c r="C13" s="12" t="s">
        <v>10</v>
      </c>
      <c r="D13" s="13" t="s">
        <v>56</v>
      </c>
      <c r="E13" s="12" t="s">
        <v>57</v>
      </c>
      <c r="F13" s="29">
        <v>673.34299999999985</v>
      </c>
      <c r="G13" s="12">
        <v>2024090000</v>
      </c>
    </row>
    <row r="14" spans="2:7" x14ac:dyDescent="0.25">
      <c r="B14" s="12" t="s">
        <v>187</v>
      </c>
      <c r="C14" s="12" t="s">
        <v>10</v>
      </c>
      <c r="D14" s="13" t="s">
        <v>80</v>
      </c>
      <c r="E14" s="12" t="s">
        <v>81</v>
      </c>
      <c r="F14" s="29">
        <v>192017.14499999996</v>
      </c>
      <c r="G14" s="12">
        <v>2024090000</v>
      </c>
    </row>
    <row r="15" spans="2:7" x14ac:dyDescent="0.25">
      <c r="B15" s="12" t="s">
        <v>188</v>
      </c>
      <c r="C15" s="12" t="s">
        <v>10</v>
      </c>
      <c r="D15" s="13" t="s">
        <v>31</v>
      </c>
      <c r="E15" s="12" t="s">
        <v>32</v>
      </c>
      <c r="F15" s="29">
        <v>375290.46599999996</v>
      </c>
      <c r="G15" s="12">
        <v>2024090000</v>
      </c>
    </row>
    <row r="16" spans="2:7" x14ac:dyDescent="0.25">
      <c r="B16" s="12" t="s">
        <v>189</v>
      </c>
      <c r="C16" s="12" t="s">
        <v>10</v>
      </c>
      <c r="D16" s="13">
        <v>17000</v>
      </c>
      <c r="E16" s="12" t="s">
        <v>82</v>
      </c>
      <c r="F16" s="29">
        <v>4920</v>
      </c>
      <c r="G16" s="12">
        <v>2024090000</v>
      </c>
    </row>
    <row r="17" spans="2:7" x14ac:dyDescent="0.25">
      <c r="B17" s="12" t="s">
        <v>104</v>
      </c>
      <c r="C17" s="12" t="s">
        <v>10</v>
      </c>
      <c r="D17" s="13">
        <v>111111</v>
      </c>
      <c r="E17" s="12" t="s">
        <v>1</v>
      </c>
      <c r="F17" s="29">
        <v>9783.7069999999985</v>
      </c>
      <c r="G17" s="12">
        <v>2024090000</v>
      </c>
    </row>
    <row r="18" spans="2:7" x14ac:dyDescent="0.25">
      <c r="B18" s="12" t="s">
        <v>105</v>
      </c>
      <c r="C18" s="12" t="s">
        <v>12</v>
      </c>
      <c r="D18" s="13">
        <v>111111</v>
      </c>
      <c r="E18" s="12" t="s">
        <v>1</v>
      </c>
      <c r="F18" s="29">
        <v>3982699.5329999998</v>
      </c>
      <c r="G18" s="12">
        <v>2041000000</v>
      </c>
    </row>
    <row r="19" spans="2:7" x14ac:dyDescent="0.25">
      <c r="B19" s="12" t="s">
        <v>106</v>
      </c>
      <c r="C19" s="12" t="s">
        <v>60</v>
      </c>
      <c r="D19" s="13">
        <v>111101</v>
      </c>
      <c r="E19" s="12" t="s">
        <v>7</v>
      </c>
      <c r="F19" s="29">
        <v>1420796.8209999998</v>
      </c>
      <c r="G19" s="12">
        <v>2042000000</v>
      </c>
    </row>
    <row r="20" spans="2:7" x14ac:dyDescent="0.25">
      <c r="B20" s="12" t="s">
        <v>106</v>
      </c>
      <c r="C20" s="12" t="s">
        <v>13</v>
      </c>
      <c r="D20" s="13">
        <v>111101</v>
      </c>
      <c r="E20" s="12" t="s">
        <v>7</v>
      </c>
      <c r="F20" s="29">
        <v>288891.82199999999</v>
      </c>
      <c r="G20" s="12">
        <v>2042000000</v>
      </c>
    </row>
    <row r="21" spans="2:7" x14ac:dyDescent="0.25">
      <c r="B21" s="12" t="s">
        <v>108</v>
      </c>
      <c r="C21" s="12" t="s">
        <v>14</v>
      </c>
      <c r="D21" s="13">
        <v>111101</v>
      </c>
      <c r="E21" s="12" t="s">
        <v>7</v>
      </c>
      <c r="F21" s="29">
        <v>143500</v>
      </c>
      <c r="G21" s="12">
        <v>2045000000</v>
      </c>
    </row>
    <row r="22" spans="2:7" x14ac:dyDescent="0.25">
      <c r="B22" s="12" t="s">
        <v>109</v>
      </c>
      <c r="C22" s="12" t="s">
        <v>15</v>
      </c>
      <c r="D22" s="13">
        <v>111101</v>
      </c>
      <c r="E22" s="12" t="s">
        <v>7</v>
      </c>
      <c r="F22" s="29">
        <v>1875768.159</v>
      </c>
      <c r="G22" s="12">
        <v>2051210000</v>
      </c>
    </row>
    <row r="23" spans="2:7" x14ac:dyDescent="0.25">
      <c r="B23" s="12" t="s">
        <v>160</v>
      </c>
      <c r="C23" s="12" t="s">
        <v>15</v>
      </c>
      <c r="D23" s="13">
        <v>111101</v>
      </c>
      <c r="E23" s="12" t="s">
        <v>7</v>
      </c>
      <c r="F23" s="29">
        <v>12593.355</v>
      </c>
      <c r="G23" s="12">
        <v>2051260000</v>
      </c>
    </row>
    <row r="24" spans="2:7" x14ac:dyDescent="0.25">
      <c r="B24" s="12" t="s">
        <v>190</v>
      </c>
      <c r="C24" s="12" t="s">
        <v>73</v>
      </c>
      <c r="D24" s="13" t="s">
        <v>70</v>
      </c>
      <c r="E24" s="12" t="s">
        <v>71</v>
      </c>
      <c r="F24" s="29">
        <v>0</v>
      </c>
      <c r="G24" s="12">
        <v>2060441000</v>
      </c>
    </row>
    <row r="25" spans="2:7" x14ac:dyDescent="0.25">
      <c r="B25" s="12" t="s">
        <v>191</v>
      </c>
      <c r="C25" s="12" t="s">
        <v>73</v>
      </c>
      <c r="D25" s="13">
        <v>111111</v>
      </c>
      <c r="E25" s="12" t="s">
        <v>1</v>
      </c>
      <c r="F25" s="29">
        <v>-1252.8369999999998</v>
      </c>
      <c r="G25" s="12">
        <v>2060441000</v>
      </c>
    </row>
    <row r="26" spans="2:7" x14ac:dyDescent="0.25">
      <c r="B26" s="12" t="s">
        <v>111</v>
      </c>
      <c r="C26" s="12" t="s">
        <v>16</v>
      </c>
      <c r="D26" s="13" t="s">
        <v>17</v>
      </c>
      <c r="E26" s="12" t="s">
        <v>18</v>
      </c>
      <c r="F26" s="29">
        <v>-1418521.358</v>
      </c>
      <c r="G26" s="12">
        <v>2069010000</v>
      </c>
    </row>
    <row r="27" spans="2:7" x14ac:dyDescent="0.25">
      <c r="B27" s="12" t="s">
        <v>162</v>
      </c>
      <c r="C27" s="12" t="s">
        <v>16</v>
      </c>
      <c r="D27" s="13">
        <v>19</v>
      </c>
      <c r="E27" s="12" t="s">
        <v>19</v>
      </c>
      <c r="F27" s="29">
        <v>-622966.38600000006</v>
      </c>
      <c r="G27" s="12">
        <v>2069010000</v>
      </c>
    </row>
    <row r="28" spans="2:7" x14ac:dyDescent="0.25">
      <c r="B28" s="12" t="s">
        <v>163</v>
      </c>
      <c r="C28" s="12" t="s">
        <v>16</v>
      </c>
      <c r="D28" s="13" t="s">
        <v>63</v>
      </c>
      <c r="E28" s="12" t="s">
        <v>64</v>
      </c>
      <c r="F28" s="29">
        <v>0</v>
      </c>
      <c r="G28" s="12">
        <v>2069010000</v>
      </c>
    </row>
    <row r="29" spans="2:7" x14ac:dyDescent="0.25">
      <c r="B29" s="12" t="s">
        <v>164</v>
      </c>
      <c r="C29" s="12" t="s">
        <v>16</v>
      </c>
      <c r="D29" s="13" t="s">
        <v>51</v>
      </c>
      <c r="E29" s="12" t="s">
        <v>52</v>
      </c>
      <c r="F29" s="29">
        <v>0</v>
      </c>
      <c r="G29" s="12">
        <v>2069010000</v>
      </c>
    </row>
    <row r="30" spans="2:7" x14ac:dyDescent="0.25">
      <c r="B30" s="12" t="s">
        <v>115</v>
      </c>
      <c r="C30" s="12" t="s">
        <v>16</v>
      </c>
      <c r="D30" s="13">
        <v>1009</v>
      </c>
      <c r="E30" s="12" t="s">
        <v>4</v>
      </c>
      <c r="F30" s="29">
        <v>0</v>
      </c>
      <c r="G30" s="12">
        <v>2069010000</v>
      </c>
    </row>
    <row r="31" spans="2:7" x14ac:dyDescent="0.25">
      <c r="B31" s="12" t="s">
        <v>116</v>
      </c>
      <c r="C31" s="12" t="s">
        <v>16</v>
      </c>
      <c r="D31" s="13">
        <v>1007</v>
      </c>
      <c r="E31" s="12" t="s">
        <v>5</v>
      </c>
      <c r="F31" s="29">
        <v>0</v>
      </c>
      <c r="G31" s="12">
        <v>2069010000</v>
      </c>
    </row>
    <row r="32" spans="2:7" x14ac:dyDescent="0.25">
      <c r="B32" s="12" t="s">
        <v>117</v>
      </c>
      <c r="C32" s="12" t="s">
        <v>16</v>
      </c>
      <c r="D32" s="13">
        <v>1008</v>
      </c>
      <c r="E32" s="12" t="s">
        <v>6</v>
      </c>
      <c r="F32" s="29">
        <v>0</v>
      </c>
      <c r="G32" s="12">
        <v>2069010000</v>
      </c>
    </row>
    <row r="33" spans="2:7" x14ac:dyDescent="0.25">
      <c r="B33" s="12" t="s">
        <v>118</v>
      </c>
      <c r="C33" s="12" t="s">
        <v>16</v>
      </c>
      <c r="D33" s="13">
        <v>1240</v>
      </c>
      <c r="E33" s="12" t="s">
        <v>23</v>
      </c>
      <c r="F33" s="29">
        <v>0</v>
      </c>
      <c r="G33" s="12">
        <v>2069010000</v>
      </c>
    </row>
    <row r="34" spans="2:7" x14ac:dyDescent="0.25">
      <c r="B34" s="12" t="s">
        <v>192</v>
      </c>
      <c r="C34" s="12" t="s">
        <v>16</v>
      </c>
      <c r="D34" s="13">
        <v>1006</v>
      </c>
      <c r="E34" s="12" t="s">
        <v>75</v>
      </c>
      <c r="F34" s="29">
        <v>0</v>
      </c>
      <c r="G34" s="12">
        <v>2069010000</v>
      </c>
    </row>
    <row r="35" spans="2:7" x14ac:dyDescent="0.25">
      <c r="B35" s="12" t="s">
        <v>116</v>
      </c>
      <c r="C35" s="12" t="s">
        <v>16</v>
      </c>
      <c r="D35" s="13">
        <v>1007</v>
      </c>
      <c r="E35" s="12" t="s">
        <v>65</v>
      </c>
      <c r="F35" s="29">
        <v>0</v>
      </c>
      <c r="G35" s="12">
        <v>2069010000</v>
      </c>
    </row>
    <row r="36" spans="2:7" x14ac:dyDescent="0.25">
      <c r="B36" s="12" t="s">
        <v>165</v>
      </c>
      <c r="C36" s="12" t="s">
        <v>16</v>
      </c>
      <c r="D36" s="13" t="s">
        <v>66</v>
      </c>
      <c r="E36" s="12" t="s">
        <v>67</v>
      </c>
      <c r="F36" s="29">
        <v>-1948832.1429999999</v>
      </c>
      <c r="G36" s="12">
        <v>2069010000</v>
      </c>
    </row>
    <row r="37" spans="2:7" x14ac:dyDescent="0.25">
      <c r="B37" s="12" t="s">
        <v>119</v>
      </c>
      <c r="C37" s="12" t="s">
        <v>16</v>
      </c>
      <c r="D37" s="13">
        <v>111111</v>
      </c>
      <c r="E37" s="12" t="s">
        <v>1</v>
      </c>
      <c r="F37" s="29">
        <v>-902857.84299999999</v>
      </c>
      <c r="G37" s="12">
        <v>2069010000</v>
      </c>
    </row>
    <row r="38" spans="2:7" x14ac:dyDescent="0.25">
      <c r="B38" s="12" t="s">
        <v>193</v>
      </c>
      <c r="C38" s="12" t="s">
        <v>83</v>
      </c>
      <c r="D38" s="13">
        <v>111111</v>
      </c>
      <c r="E38" s="12" t="s">
        <v>1</v>
      </c>
      <c r="F38" s="29">
        <v>-61499.999999999993</v>
      </c>
      <c r="G38" s="12">
        <v>2069020000</v>
      </c>
    </row>
    <row r="39" spans="2:7" x14ac:dyDescent="0.25">
      <c r="B39" s="12" t="s">
        <v>194</v>
      </c>
      <c r="C39" s="12" t="s">
        <v>24</v>
      </c>
      <c r="D39" s="13">
        <v>105</v>
      </c>
      <c r="E39" s="12" t="s">
        <v>41</v>
      </c>
      <c r="F39" s="29">
        <v>-30913.425999999996</v>
      </c>
      <c r="G39" s="12">
        <v>2069980000</v>
      </c>
    </row>
    <row r="40" spans="2:7" x14ac:dyDescent="0.25">
      <c r="B40" s="12" t="s">
        <v>120</v>
      </c>
      <c r="C40" s="12" t="s">
        <v>24</v>
      </c>
      <c r="D40" s="13">
        <v>111111</v>
      </c>
      <c r="E40" s="12" t="s">
        <v>1</v>
      </c>
      <c r="F40" s="29">
        <v>-15872.001999999999</v>
      </c>
      <c r="G40" s="12">
        <v>2069980000</v>
      </c>
    </row>
    <row r="41" spans="2:7" x14ac:dyDescent="0.25">
      <c r="B41" s="12" t="s">
        <v>121</v>
      </c>
      <c r="C41" s="12" t="s">
        <v>25</v>
      </c>
      <c r="D41" s="13">
        <v>111111</v>
      </c>
      <c r="E41" s="12" t="s">
        <v>1</v>
      </c>
      <c r="F41" s="29">
        <v>57.317999999999998</v>
      </c>
      <c r="G41" s="12">
        <v>2070400000</v>
      </c>
    </row>
    <row r="42" spans="2:7" x14ac:dyDescent="0.25">
      <c r="B42" s="12" t="s">
        <v>123</v>
      </c>
      <c r="C42" s="12" t="s">
        <v>26</v>
      </c>
      <c r="D42" s="13">
        <v>111111</v>
      </c>
      <c r="E42" s="12" t="s">
        <v>1</v>
      </c>
      <c r="F42" s="29">
        <v>19198.66</v>
      </c>
      <c r="G42" s="12">
        <v>2070500000</v>
      </c>
    </row>
    <row r="43" spans="2:7" x14ac:dyDescent="0.25">
      <c r="B43" s="12" t="s">
        <v>195</v>
      </c>
      <c r="C43" s="12" t="s">
        <v>27</v>
      </c>
      <c r="D43" s="13">
        <v>105</v>
      </c>
      <c r="E43" s="12" t="s">
        <v>41</v>
      </c>
      <c r="F43" s="29">
        <v>-1423120</v>
      </c>
      <c r="G43" s="12">
        <v>2070600000</v>
      </c>
    </row>
    <row r="44" spans="2:7" x14ac:dyDescent="0.25">
      <c r="B44" s="12" t="s">
        <v>124</v>
      </c>
      <c r="C44" s="12" t="s">
        <v>27</v>
      </c>
      <c r="D44" s="13">
        <v>111111</v>
      </c>
      <c r="E44" s="12" t="s">
        <v>1</v>
      </c>
      <c r="F44" s="29">
        <v>-172933.44899999999</v>
      </c>
      <c r="G44" s="12">
        <v>2070600000</v>
      </c>
    </row>
    <row r="45" spans="2:7" x14ac:dyDescent="0.25">
      <c r="B45" s="12" t="s">
        <v>168</v>
      </c>
      <c r="C45" s="12" t="s">
        <v>28</v>
      </c>
      <c r="D45" s="13">
        <v>105</v>
      </c>
      <c r="E45" s="12" t="s">
        <v>41</v>
      </c>
      <c r="F45" s="29">
        <v>473575.46100000001</v>
      </c>
      <c r="G45" s="12">
        <v>2070900000</v>
      </c>
    </row>
    <row r="46" spans="2:7" x14ac:dyDescent="0.25">
      <c r="B46" s="12" t="s">
        <v>127</v>
      </c>
      <c r="C46" s="12" t="s">
        <v>28</v>
      </c>
      <c r="D46" s="13">
        <v>111111</v>
      </c>
      <c r="E46" s="12" t="s">
        <v>1</v>
      </c>
      <c r="F46" s="29">
        <v>1481408.47</v>
      </c>
      <c r="G46" s="12">
        <v>2070900000</v>
      </c>
    </row>
    <row r="47" spans="2:7" x14ac:dyDescent="0.25">
      <c r="B47" s="12" t="s">
        <v>128</v>
      </c>
      <c r="C47" s="12" t="s">
        <v>33</v>
      </c>
      <c r="D47" s="13">
        <v>111111</v>
      </c>
      <c r="E47" s="12" t="s">
        <v>1</v>
      </c>
      <c r="F47" s="29">
        <v>40048.799999999996</v>
      </c>
      <c r="G47" s="12">
        <v>2071000000</v>
      </c>
    </row>
    <row r="48" spans="2:7" x14ac:dyDescent="0.25">
      <c r="B48" s="12" t="s">
        <v>196</v>
      </c>
      <c r="C48" s="12" t="s">
        <v>34</v>
      </c>
      <c r="D48" s="13">
        <v>88</v>
      </c>
      <c r="E48" s="12" t="s">
        <v>11</v>
      </c>
      <c r="F48" s="29">
        <v>584.66</v>
      </c>
      <c r="G48" s="12">
        <v>2071100000</v>
      </c>
    </row>
    <row r="49" spans="2:7" x14ac:dyDescent="0.25">
      <c r="B49" s="12" t="s">
        <v>129</v>
      </c>
      <c r="C49" s="12" t="s">
        <v>34</v>
      </c>
      <c r="D49" s="13">
        <v>111111</v>
      </c>
      <c r="E49" s="12" t="s">
        <v>1</v>
      </c>
      <c r="F49" s="29">
        <v>64039.82699999999</v>
      </c>
      <c r="G49" s="12">
        <v>2071100000</v>
      </c>
    </row>
    <row r="50" spans="2:7" x14ac:dyDescent="0.25">
      <c r="B50" s="12" t="s">
        <v>197</v>
      </c>
      <c r="C50" s="12" t="s">
        <v>84</v>
      </c>
      <c r="D50" s="13">
        <v>111111</v>
      </c>
      <c r="E50" s="12" t="s">
        <v>1</v>
      </c>
      <c r="F50" s="29">
        <v>1352.9999999999998</v>
      </c>
      <c r="G50" s="12">
        <v>2071209100</v>
      </c>
    </row>
    <row r="51" spans="2:7" x14ac:dyDescent="0.25">
      <c r="B51" s="12" t="s">
        <v>130</v>
      </c>
      <c r="C51" s="12" t="s">
        <v>35</v>
      </c>
      <c r="D51" s="13">
        <v>111111</v>
      </c>
      <c r="E51" s="12" t="s">
        <v>1</v>
      </c>
      <c r="F51" s="29">
        <v>2514431.8869999996</v>
      </c>
      <c r="G51" s="12">
        <v>2071209200</v>
      </c>
    </row>
    <row r="52" spans="2:7" x14ac:dyDescent="0.25">
      <c r="B52" s="12" t="s">
        <v>131</v>
      </c>
      <c r="C52" s="12" t="s">
        <v>36</v>
      </c>
      <c r="D52" s="13">
        <v>111111</v>
      </c>
      <c r="E52" s="12" t="s">
        <v>1</v>
      </c>
      <c r="F52" s="29">
        <v>4194.2999999999993</v>
      </c>
      <c r="G52" s="12">
        <v>2071209400</v>
      </c>
    </row>
    <row r="53" spans="2:7" x14ac:dyDescent="0.25">
      <c r="B53" s="12" t="s">
        <v>132</v>
      </c>
      <c r="C53" s="12" t="s">
        <v>37</v>
      </c>
      <c r="D53" s="13">
        <v>111111</v>
      </c>
      <c r="E53" s="12" t="s">
        <v>1</v>
      </c>
      <c r="F53" s="29">
        <v>106525.708</v>
      </c>
      <c r="G53" s="12">
        <v>2071209500</v>
      </c>
    </row>
    <row r="54" spans="2:7" x14ac:dyDescent="0.25">
      <c r="B54" s="12" t="s">
        <v>133</v>
      </c>
      <c r="C54" s="12" t="s">
        <v>38</v>
      </c>
      <c r="D54" s="13">
        <v>111101</v>
      </c>
      <c r="E54" s="12" t="s">
        <v>7</v>
      </c>
      <c r="F54" s="29">
        <v>109811.284</v>
      </c>
      <c r="G54" s="12">
        <v>2071980000</v>
      </c>
    </row>
    <row r="55" spans="2:7" x14ac:dyDescent="0.25">
      <c r="B55" s="12" t="s">
        <v>134</v>
      </c>
      <c r="C55" s="12" t="s">
        <v>39</v>
      </c>
      <c r="D55" s="13">
        <v>111111</v>
      </c>
      <c r="E55" s="12" t="s">
        <v>1</v>
      </c>
      <c r="F55" s="29">
        <v>61111.483999999997</v>
      </c>
      <c r="G55" s="12">
        <v>2079022000</v>
      </c>
    </row>
    <row r="56" spans="2:7" x14ac:dyDescent="0.25">
      <c r="B56" s="12" t="s">
        <v>177</v>
      </c>
      <c r="C56" s="12" t="s">
        <v>40</v>
      </c>
      <c r="D56" s="13" t="s">
        <v>56</v>
      </c>
      <c r="E56" s="12" t="s">
        <v>57</v>
      </c>
      <c r="F56" s="29">
        <v>0</v>
      </c>
      <c r="G56" s="12">
        <v>2079070000</v>
      </c>
    </row>
    <row r="57" spans="2:7" x14ac:dyDescent="0.25">
      <c r="B57" s="12" t="s">
        <v>135</v>
      </c>
      <c r="C57" s="12" t="s">
        <v>40</v>
      </c>
      <c r="D57" s="13">
        <v>105</v>
      </c>
      <c r="E57" s="12" t="s">
        <v>41</v>
      </c>
      <c r="F57" s="29">
        <v>1684415.2999999998</v>
      </c>
      <c r="G57" s="12">
        <v>2079070000</v>
      </c>
    </row>
    <row r="58" spans="2:7" x14ac:dyDescent="0.25">
      <c r="B58" s="12" t="s">
        <v>136</v>
      </c>
      <c r="C58" s="12" t="s">
        <v>40</v>
      </c>
      <c r="D58" s="13">
        <v>111111</v>
      </c>
      <c r="E58" s="12" t="s">
        <v>1</v>
      </c>
      <c r="F58" s="29">
        <v>575626.2649999999</v>
      </c>
      <c r="G58" s="12">
        <v>2079070000</v>
      </c>
    </row>
    <row r="59" spans="2:7" x14ac:dyDescent="0.25">
      <c r="B59" s="12" t="s">
        <v>178</v>
      </c>
      <c r="C59" s="12" t="s">
        <v>42</v>
      </c>
      <c r="D59" s="13" t="s">
        <v>51</v>
      </c>
      <c r="E59" s="12" t="s">
        <v>52</v>
      </c>
      <c r="F59" s="29">
        <v>0</v>
      </c>
      <c r="G59" s="12">
        <v>2079080000</v>
      </c>
    </row>
    <row r="60" spans="2:7" x14ac:dyDescent="0.25">
      <c r="B60" s="12" t="s">
        <v>138</v>
      </c>
      <c r="C60" s="12" t="s">
        <v>42</v>
      </c>
      <c r="D60" s="13">
        <v>1007</v>
      </c>
      <c r="E60" s="12" t="s">
        <v>65</v>
      </c>
      <c r="F60" s="29">
        <v>0</v>
      </c>
      <c r="G60" s="12">
        <v>2079080000</v>
      </c>
    </row>
    <row r="61" spans="2:7" x14ac:dyDescent="0.25">
      <c r="B61" s="12" t="s">
        <v>179</v>
      </c>
      <c r="C61" s="12" t="s">
        <v>43</v>
      </c>
      <c r="D61" s="13" t="s">
        <v>51</v>
      </c>
      <c r="E61" s="12" t="s">
        <v>52</v>
      </c>
      <c r="F61" s="29">
        <v>0</v>
      </c>
      <c r="G61" s="12">
        <v>2082280000</v>
      </c>
    </row>
    <row r="62" spans="2:7" x14ac:dyDescent="0.25">
      <c r="B62" s="12" t="s">
        <v>140</v>
      </c>
      <c r="C62" s="12" t="s">
        <v>43</v>
      </c>
      <c r="D62" s="13">
        <v>1009</v>
      </c>
      <c r="E62" s="12" t="s">
        <v>4</v>
      </c>
      <c r="F62" s="29">
        <v>0</v>
      </c>
      <c r="G62" s="12">
        <v>2082280000</v>
      </c>
    </row>
    <row r="63" spans="2:7" x14ac:dyDescent="0.25">
      <c r="B63" s="12" t="s">
        <v>141</v>
      </c>
      <c r="C63" s="12" t="s">
        <v>43</v>
      </c>
      <c r="D63" s="13">
        <v>1007</v>
      </c>
      <c r="E63" s="12" t="s">
        <v>5</v>
      </c>
      <c r="F63" s="29">
        <v>0</v>
      </c>
      <c r="G63" s="12">
        <v>2082280000</v>
      </c>
    </row>
    <row r="64" spans="2:7" x14ac:dyDescent="0.25">
      <c r="B64" s="12" t="s">
        <v>142</v>
      </c>
      <c r="C64" s="12" t="s">
        <v>43</v>
      </c>
      <c r="D64" s="13">
        <v>1008</v>
      </c>
      <c r="E64" s="12" t="s">
        <v>6</v>
      </c>
      <c r="F64" s="29">
        <v>0</v>
      </c>
      <c r="G64" s="12">
        <v>2082280000</v>
      </c>
    </row>
    <row r="65" spans="2:7" x14ac:dyDescent="0.25">
      <c r="B65" s="12" t="s">
        <v>143</v>
      </c>
      <c r="C65" s="12" t="s">
        <v>43</v>
      </c>
      <c r="D65" s="13">
        <v>1240</v>
      </c>
      <c r="E65" s="12" t="s">
        <v>23</v>
      </c>
      <c r="F65" s="29">
        <v>0</v>
      </c>
      <c r="G65" s="12">
        <v>2082280000</v>
      </c>
    </row>
    <row r="66" spans="2:7" x14ac:dyDescent="0.25">
      <c r="B66" s="12" t="s">
        <v>180</v>
      </c>
      <c r="C66" s="12" t="s">
        <v>43</v>
      </c>
      <c r="D66" s="13">
        <v>1006</v>
      </c>
      <c r="E66" s="12" t="s">
        <v>75</v>
      </c>
      <c r="F66" s="29">
        <v>0</v>
      </c>
      <c r="G66" s="12">
        <v>2082280000</v>
      </c>
    </row>
    <row r="67" spans="2:7" x14ac:dyDescent="0.25">
      <c r="B67" s="12" t="s">
        <v>144</v>
      </c>
      <c r="C67" s="12" t="s">
        <v>43</v>
      </c>
      <c r="D67" s="13">
        <v>111111</v>
      </c>
      <c r="E67" s="12" t="s">
        <v>1</v>
      </c>
      <c r="F67" s="29">
        <v>-73809.511999999988</v>
      </c>
      <c r="G67" s="12">
        <v>2082280000</v>
      </c>
    </row>
    <row r="68" spans="2:7" x14ac:dyDescent="0.25">
      <c r="B68" s="12" t="s">
        <v>146</v>
      </c>
      <c r="C68" s="12" t="s">
        <v>45</v>
      </c>
      <c r="D68" s="13">
        <v>111101</v>
      </c>
      <c r="E68" s="12" t="s">
        <v>7</v>
      </c>
      <c r="F68" s="29">
        <v>7173.195999999999</v>
      </c>
      <c r="G68" s="12">
        <v>2082208200</v>
      </c>
    </row>
    <row r="69" spans="2:7" x14ac:dyDescent="0.25">
      <c r="B69" s="12" t="s">
        <v>147</v>
      </c>
      <c r="C69" s="12" t="s">
        <v>46</v>
      </c>
      <c r="D69" s="13">
        <v>88</v>
      </c>
      <c r="E69" s="12" t="s">
        <v>11</v>
      </c>
      <c r="F69" s="29">
        <v>2324465.8859999999</v>
      </c>
      <c r="G69" s="12">
        <v>2082214000</v>
      </c>
    </row>
    <row r="70" spans="2:7" x14ac:dyDescent="0.25">
      <c r="B70" s="12" t="s">
        <v>181</v>
      </c>
      <c r="C70" s="12" t="s">
        <v>46</v>
      </c>
      <c r="D70" s="13">
        <v>1007</v>
      </c>
      <c r="E70" s="12" t="s">
        <v>65</v>
      </c>
      <c r="F70" s="29">
        <v>0</v>
      </c>
      <c r="G70" s="12">
        <v>2082214000</v>
      </c>
    </row>
    <row r="71" spans="2:7" x14ac:dyDescent="0.25">
      <c r="B71" s="12" t="s">
        <v>182</v>
      </c>
      <c r="C71" s="12" t="s">
        <v>46</v>
      </c>
      <c r="D71" s="13">
        <v>111111</v>
      </c>
      <c r="E71" s="12" t="s">
        <v>1</v>
      </c>
      <c r="F71" s="29">
        <v>51.454999999999998</v>
      </c>
      <c r="G71" s="12">
        <v>2082214000</v>
      </c>
    </row>
    <row r="72" spans="2:7" x14ac:dyDescent="0.25">
      <c r="B72" s="12" t="s">
        <v>198</v>
      </c>
      <c r="C72" s="12" t="s">
        <v>76</v>
      </c>
      <c r="D72" s="13">
        <v>111101</v>
      </c>
      <c r="E72" s="12" t="s">
        <v>7</v>
      </c>
      <c r="F72" s="29">
        <v>0</v>
      </c>
      <c r="G72" s="12">
        <v>2082110000</v>
      </c>
    </row>
    <row r="73" spans="2:7" x14ac:dyDescent="0.25">
      <c r="B73" s="12" t="s">
        <v>148</v>
      </c>
      <c r="C73" s="12" t="s">
        <v>47</v>
      </c>
      <c r="D73" s="13">
        <v>111101</v>
      </c>
      <c r="E73" s="12" t="s">
        <v>7</v>
      </c>
      <c r="F73" s="29">
        <v>2558.1950000000002</v>
      </c>
      <c r="G73" s="12">
        <v>2091200000</v>
      </c>
    </row>
    <row r="74" spans="2:7" x14ac:dyDescent="0.25">
      <c r="B74" s="12" t="s">
        <v>149</v>
      </c>
      <c r="C74" s="12" t="s">
        <v>48</v>
      </c>
      <c r="D74" s="13">
        <v>111101</v>
      </c>
      <c r="E74" s="12" t="s">
        <v>7</v>
      </c>
      <c r="F74" s="29">
        <v>522710.353</v>
      </c>
      <c r="G74" s="12">
        <v>2091200001</v>
      </c>
    </row>
    <row r="75" spans="2:7" x14ac:dyDescent="0.25">
      <c r="B75" s="12" t="s">
        <v>150</v>
      </c>
      <c r="C75" s="12" t="s">
        <v>49</v>
      </c>
      <c r="D75" s="13">
        <v>111101</v>
      </c>
      <c r="E75" s="12" t="s">
        <v>7</v>
      </c>
      <c r="F75" s="29">
        <v>-160303.52199999997</v>
      </c>
      <c r="G75" s="12">
        <v>2092200000</v>
      </c>
    </row>
    <row r="76" spans="2:7" x14ac:dyDescent="0.25">
      <c r="B76" s="12" t="s">
        <v>199</v>
      </c>
      <c r="C76" s="12" t="s">
        <v>85</v>
      </c>
      <c r="D76" s="13">
        <v>111101</v>
      </c>
      <c r="E76" s="12" t="s">
        <v>7</v>
      </c>
      <c r="F76" s="29">
        <v>0</v>
      </c>
      <c r="G76" s="12">
        <v>2111111997</v>
      </c>
    </row>
    <row r="77" spans="2:7" x14ac:dyDescent="0.25">
      <c r="B77" s="16" t="s">
        <v>185</v>
      </c>
      <c r="C77" s="16" t="s">
        <v>50</v>
      </c>
      <c r="D77" s="17">
        <v>111101</v>
      </c>
      <c r="E77" s="16" t="s">
        <v>7</v>
      </c>
      <c r="F77" s="30">
        <v>-779290.47600000002</v>
      </c>
      <c r="G77" s="16">
        <v>2111111999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25D9-9BF6-4AD6-99ED-6E10DBFE36C0}">
  <sheetPr>
    <tabColor theme="9" tint="0.39997558519241921"/>
  </sheetPr>
  <dimension ref="B1:I108"/>
  <sheetViews>
    <sheetView showGridLines="0" workbookViewId="0"/>
  </sheetViews>
  <sheetFormatPr defaultRowHeight="15" x14ac:dyDescent="0.25"/>
  <cols>
    <col min="1" max="1" width="3.7109375" customWidth="1"/>
    <col min="2" max="2" width="22" customWidth="1"/>
    <col min="3" max="3" width="33.28515625" customWidth="1"/>
    <col min="4" max="4" width="22.5703125" bestFit="1" customWidth="1"/>
    <col min="5" max="5" width="28.28515625" bestFit="1" customWidth="1"/>
    <col min="6" max="7" width="17.5703125" style="26" customWidth="1"/>
    <col min="8" max="8" width="17.5703125" style="28" customWidth="1"/>
    <col min="9" max="9" width="24.42578125" bestFit="1" customWidth="1"/>
  </cols>
  <sheetData>
    <row r="1" spans="2:9" ht="21.75" thickBot="1" x14ac:dyDescent="0.4">
      <c r="B1" s="51" t="s">
        <v>224</v>
      </c>
      <c r="C1" s="51"/>
      <c r="D1" s="51"/>
      <c r="E1" s="51"/>
      <c r="F1" s="51"/>
      <c r="G1" s="51"/>
      <c r="H1" s="51"/>
      <c r="I1" s="51"/>
    </row>
    <row r="3" spans="2:9" ht="15.75" thickBot="1" x14ac:dyDescent="0.3">
      <c r="B3" s="5" t="s">
        <v>94</v>
      </c>
      <c r="C3" s="19" t="s">
        <v>89</v>
      </c>
      <c r="D3" s="19" t="s">
        <v>90</v>
      </c>
      <c r="E3" s="19" t="s">
        <v>91</v>
      </c>
      <c r="F3" s="49" t="s">
        <v>86</v>
      </c>
      <c r="G3" s="49" t="s">
        <v>87</v>
      </c>
      <c r="H3" s="50" t="s">
        <v>88</v>
      </c>
      <c r="I3" s="5" t="s">
        <v>200</v>
      </c>
    </row>
    <row r="4" spans="2:9" ht="15.75" thickTop="1" x14ac:dyDescent="0.25">
      <c r="B4" s="8" t="s">
        <v>95</v>
      </c>
      <c r="C4" s="46" t="str">
        <f>VLOOKUP($B4,'FY2020'!$B:$G,2,FALSE)</f>
        <v>Core business revenues</v>
      </c>
      <c r="D4" s="46">
        <f>VLOOKUP($B4,'FY2020'!$B:$G,3,FALSE)</f>
        <v>111111</v>
      </c>
      <c r="E4" s="46" t="str">
        <f>VLOOKUP($B4,'FY2020'!$B:$G,4,FALSE)</f>
        <v>External</v>
      </c>
      <c r="F4" s="47">
        <f>-SUMIF('FY2020'!$B:$B, $B4,'FY2020'!$F:$F)</f>
        <v>14500341</v>
      </c>
      <c r="G4" s="47">
        <f>-SUMIF('FY2021'!$B:$B,$B4,'FY2021'!$F:$F)</f>
        <v>15792898.75</v>
      </c>
      <c r="H4" s="48">
        <f>-SUMIF('FY2022'!$B:$B,$B4,'FY2022'!$F:$F)</f>
        <v>14431341</v>
      </c>
      <c r="I4" s="7" t="s">
        <v>201</v>
      </c>
    </row>
    <row r="5" spans="2:9" x14ac:dyDescent="0.25">
      <c r="B5" s="12" t="s">
        <v>96</v>
      </c>
      <c r="C5" s="43" t="str">
        <f>VLOOKUP($B5,'FY2020'!$B:$G,2,FALSE)</f>
        <v>Other revenues</v>
      </c>
      <c r="D5" s="43">
        <f>VLOOKUP($B5,'FY2020'!$B:$G,3,FALSE)</f>
        <v>111111</v>
      </c>
      <c r="E5" s="43" t="str">
        <f>VLOOKUP($B5,'FY2020'!$B:$G,4,FALSE)</f>
        <v>External</v>
      </c>
      <c r="F5" s="44">
        <f>-SUMIF('FY2020'!$B:$B, $B5,'FY2020'!$F:$F)</f>
        <v>4794856.1919999998</v>
      </c>
      <c r="G5" s="44">
        <f>-SUMIF('FY2021'!$B:$B,$B5,'FY2021'!$F:$F)</f>
        <v>6960217.6449999996</v>
      </c>
      <c r="H5" s="45">
        <f>-SUMIF('FY2022'!$B:$B,$B5,'FY2022'!$F:$F)</f>
        <v>6373617.5140000004</v>
      </c>
      <c r="I5" s="2" t="s">
        <v>2</v>
      </c>
    </row>
    <row r="6" spans="2:9" x14ac:dyDescent="0.25">
      <c r="B6" s="12" t="s">
        <v>97</v>
      </c>
      <c r="C6" s="43" t="str">
        <f>VLOOKUP($B6,'FY2020'!$B:$G,2,FALSE)</f>
        <v>Capitalized costs</v>
      </c>
      <c r="D6" s="43">
        <f>VLOOKUP($B6,'FY2020'!$B:$G,3,FALSE)</f>
        <v>1009</v>
      </c>
      <c r="E6" s="43" t="str">
        <f>VLOOKUP($B6,'FY2020'!$B:$G,4,FALSE)</f>
        <v>Green Ventures Ltd</v>
      </c>
      <c r="F6" s="44">
        <f>-SUMIF('FY2020'!$B:$B, $B6,'FY2020'!$F:$F)</f>
        <v>154890.4</v>
      </c>
      <c r="G6" s="44">
        <f>-SUMIF('FY2021'!$B:$B,$B6,'FY2021'!$F:$F)</f>
        <v>0</v>
      </c>
      <c r="H6" s="45">
        <f>-SUMIF('FY2022'!$B:$B,$B6,'FY2022'!$F:$F)</f>
        <v>0</v>
      </c>
      <c r="I6" s="2" t="s">
        <v>3</v>
      </c>
    </row>
    <row r="7" spans="2:9" x14ac:dyDescent="0.25">
      <c r="B7" s="12" t="s">
        <v>98</v>
      </c>
      <c r="C7" s="43" t="str">
        <f>VLOOKUP($B7,'FY2020'!$B:$G,2,FALSE)</f>
        <v>Capitalized costs</v>
      </c>
      <c r="D7" s="43">
        <f>VLOOKUP($B7,'FY2020'!$B:$G,3,FALSE)</f>
        <v>1007</v>
      </c>
      <c r="E7" s="43" t="str">
        <f>VLOOKUP($B7,'FY2020'!$B:$G,4,FALSE)</f>
        <v>Generco Sunshine JSC</v>
      </c>
      <c r="F7" s="44">
        <f>-SUMIF('FY2020'!$B:$B, $B7,'FY2020'!$F:$F)</f>
        <v>1180894.0520000001</v>
      </c>
      <c r="G7" s="44">
        <f>-SUMIF('FY2021'!$B:$B,$B7,'FY2021'!$F:$F)</f>
        <v>89234.880000000005</v>
      </c>
      <c r="H7" s="45">
        <f>-SUMIF('FY2022'!$B:$B,$B7,'FY2022'!$F:$F)</f>
        <v>0</v>
      </c>
      <c r="I7" s="2" t="s">
        <v>3</v>
      </c>
    </row>
    <row r="8" spans="2:9" x14ac:dyDescent="0.25">
      <c r="B8" s="12" t="s">
        <v>99</v>
      </c>
      <c r="C8" s="43" t="str">
        <f>VLOOKUP($B8,'FY2020'!$B:$G,2,FALSE)</f>
        <v>Capitalized costs</v>
      </c>
      <c r="D8" s="43">
        <f>VLOOKUP($B8,'FY2020'!$B:$G,3,FALSE)</f>
        <v>1008</v>
      </c>
      <c r="E8" s="43" t="str">
        <f>VLOOKUP($B8,'FY2020'!$B:$G,4,FALSE)</f>
        <v>Greenco Ltd</v>
      </c>
      <c r="F8" s="44">
        <f>-SUMIF('FY2020'!$B:$B, $B8,'FY2020'!$F:$F)</f>
        <v>793079.51199999999</v>
      </c>
      <c r="G8" s="44">
        <f>-SUMIF('FY2021'!$B:$B,$B8,'FY2021'!$F:$F)</f>
        <v>26173</v>
      </c>
      <c r="H8" s="45">
        <f>-SUMIF('FY2022'!$B:$B,$B8,'FY2022'!$F:$F)</f>
        <v>0</v>
      </c>
      <c r="I8" s="2" t="s">
        <v>3</v>
      </c>
    </row>
    <row r="9" spans="2:9" x14ac:dyDescent="0.25">
      <c r="B9" s="12" t="s">
        <v>100</v>
      </c>
      <c r="C9" s="43" t="str">
        <f>VLOOKUP($B9,'FY2020'!$B:$G,2,FALSE)</f>
        <v>Capitalized costs</v>
      </c>
      <c r="D9" s="43">
        <f>VLOOKUP($B9,'FY2020'!$B:$G,3,FALSE)</f>
        <v>111101</v>
      </c>
      <c r="E9" s="43" t="str">
        <f>VLOOKUP($B9,'FY2020'!$B:$G,4,FALSE)</f>
        <v>Not assigned</v>
      </c>
      <c r="F9" s="44">
        <f>-SUMIF('FY2020'!$B:$B, $B9,'FY2020'!$F:$F)</f>
        <v>2277197.6</v>
      </c>
      <c r="G9" s="44">
        <f>-SUMIF('FY2021'!$B:$B,$B9,'FY2021'!$F:$F)</f>
        <v>209401.92</v>
      </c>
      <c r="H9" s="45">
        <f>-SUMIF('FY2022'!$B:$B,$B9,'FY2022'!$F:$F)</f>
        <v>0</v>
      </c>
      <c r="I9" s="2" t="s">
        <v>3</v>
      </c>
    </row>
    <row r="10" spans="2:9" x14ac:dyDescent="0.25">
      <c r="B10" s="12" t="s">
        <v>101</v>
      </c>
      <c r="C10" s="43" t="str">
        <f>VLOOKUP($B10,'FY2020'!$B:$G,2,FALSE)</f>
        <v>Direct costs</v>
      </c>
      <c r="D10" s="43">
        <f>VLOOKUP($B10,'FY2020'!$B:$G,3,FALSE)</f>
        <v>111111</v>
      </c>
      <c r="E10" s="43" t="str">
        <f>VLOOKUP($B10,'FY2020'!$B:$G,4,FALSE)</f>
        <v>External</v>
      </c>
      <c r="F10" s="44">
        <f>-SUMIF('FY2020'!$B:$B, $B10,'FY2020'!$F:$F)</f>
        <v>-4428911.7640000004</v>
      </c>
      <c r="G10" s="44">
        <f>-SUMIF('FY2021'!$B:$B,$B10,'FY2021'!$F:$F)</f>
        <v>-5463188.8250000002</v>
      </c>
      <c r="H10" s="45">
        <f>-SUMIF('FY2022'!$B:$B,$B10,'FY2022'!$F:$F)</f>
        <v>-5674152.0669999998</v>
      </c>
      <c r="I10" s="2" t="s">
        <v>8</v>
      </c>
    </row>
    <row r="11" spans="2:9" x14ac:dyDescent="0.25">
      <c r="B11" s="12" t="s">
        <v>102</v>
      </c>
      <c r="C11" s="43" t="str">
        <f>VLOOKUP($B11,'FY2020'!$B:$G,2,FALSE)</f>
        <v>Freight outbound expenses</v>
      </c>
      <c r="D11" s="43">
        <f>VLOOKUP($B11,'FY2020'!$B:$G,3,FALSE)</f>
        <v>111111</v>
      </c>
      <c r="E11" s="43" t="str">
        <f>VLOOKUP($B11,'FY2020'!$B:$G,4,FALSE)</f>
        <v>External</v>
      </c>
      <c r="F11" s="44">
        <f>-SUMIF('FY2020'!$B:$B, $B11,'FY2020'!$F:$F)</f>
        <v>-16977.628000000001</v>
      </c>
      <c r="G11" s="44">
        <f>-SUMIF('FY2021'!$B:$B,$B11,'FY2021'!$F:$F)</f>
        <v>-343675</v>
      </c>
      <c r="H11" s="45">
        <f>-SUMIF('FY2022'!$B:$B,$B11,'FY2022'!$F:$F)</f>
        <v>-350370.99399999995</v>
      </c>
      <c r="I11" s="2" t="s">
        <v>202</v>
      </c>
    </row>
    <row r="12" spans="2:9" x14ac:dyDescent="0.25">
      <c r="B12" s="12" t="s">
        <v>103</v>
      </c>
      <c r="C12" s="43" t="str">
        <f>VLOOKUP($B12,'FY2020'!$B:$G,2,FALSE)</f>
        <v>R&amp;D expenses</v>
      </c>
      <c r="D12" s="43">
        <f>VLOOKUP($B12,'FY2020'!$B:$G,3,FALSE)</f>
        <v>88</v>
      </c>
      <c r="E12" s="43" t="str">
        <f>VLOOKUP($B12,'FY2020'!$B:$G,4,FALSE)</f>
        <v>Generco Ltd</v>
      </c>
      <c r="F12" s="44">
        <f>-SUMIF('FY2020'!$B:$B, $B12,'FY2020'!$F:$F)</f>
        <v>-2245437.54</v>
      </c>
      <c r="G12" s="44">
        <f>-SUMIF('FY2021'!$B:$B,$B12,'FY2021'!$F:$F)</f>
        <v>-1980162.23</v>
      </c>
      <c r="H12" s="45">
        <f>-SUMIF('FY2022'!$B:$B,$B12,'FY2022'!$F:$F)</f>
        <v>-3116017.1540000001</v>
      </c>
      <c r="I12" s="2" t="s">
        <v>202</v>
      </c>
    </row>
    <row r="13" spans="2:9" x14ac:dyDescent="0.25">
      <c r="B13" s="12" t="s">
        <v>104</v>
      </c>
      <c r="C13" s="43" t="str">
        <f>VLOOKUP($B13,'FY2020'!$B:$G,2,FALSE)</f>
        <v>R&amp;D expenses</v>
      </c>
      <c r="D13" s="43">
        <f>VLOOKUP($B13,'FY2020'!$B:$G,3,FALSE)</f>
        <v>111111</v>
      </c>
      <c r="E13" s="43" t="str">
        <f>VLOOKUP($B13,'FY2020'!$B:$G,4,FALSE)</f>
        <v>External</v>
      </c>
      <c r="F13" s="44">
        <f>-SUMIF('FY2020'!$B:$B, $B13,'FY2020'!$F:$F)</f>
        <v>-16605.634000000002</v>
      </c>
      <c r="G13" s="44">
        <f>-SUMIF('FY2021'!$B:$B,$B13,'FY2021'!$F:$F)</f>
        <v>-27148.625</v>
      </c>
      <c r="H13" s="45">
        <f>-SUMIF('FY2022'!$B:$B,$B13,'FY2022'!$F:$F)</f>
        <v>-9783.7069999999985</v>
      </c>
      <c r="I13" s="2" t="s">
        <v>202</v>
      </c>
    </row>
    <row r="14" spans="2:9" x14ac:dyDescent="0.25">
      <c r="B14" s="12" t="s">
        <v>105</v>
      </c>
      <c r="C14" s="43" t="str">
        <f>VLOOKUP($B14,'FY2020'!$B:$G,2,FALSE)</f>
        <v>Wages and salaries</v>
      </c>
      <c r="D14" s="43">
        <f>VLOOKUP($B14,'FY2020'!$B:$G,3,FALSE)</f>
        <v>111111</v>
      </c>
      <c r="E14" s="43" t="str">
        <f>VLOOKUP($B14,'FY2020'!$B:$G,4,FALSE)</f>
        <v>External</v>
      </c>
      <c r="F14" s="44">
        <f>-SUMIF('FY2020'!$B:$B, $B14,'FY2020'!$F:$F)</f>
        <v>-4683394.0460000001</v>
      </c>
      <c r="G14" s="44">
        <f>-SUMIF('FY2021'!$B:$B,$B14,'FY2021'!$F:$F)</f>
        <v>-5507141.0549999997</v>
      </c>
      <c r="H14" s="45">
        <f>-SUMIF('FY2022'!$B:$B,$B14,'FY2022'!$F:$F)</f>
        <v>-3982699.5329999998</v>
      </c>
      <c r="I14" s="2" t="s">
        <v>203</v>
      </c>
    </row>
    <row r="15" spans="2:9" x14ac:dyDescent="0.25">
      <c r="B15" s="12" t="s">
        <v>106</v>
      </c>
      <c r="C15" s="43" t="str">
        <f>VLOOKUP($B15,'FY2020'!$B:$G,2,FALSE)</f>
        <v>Pension contributions</v>
      </c>
      <c r="D15" s="43">
        <f>VLOOKUP($B15,'FY2020'!$B:$G,3,FALSE)</f>
        <v>111101</v>
      </c>
      <c r="E15" s="43" t="str">
        <f>VLOOKUP($B15,'FY2020'!$B:$G,4,FALSE)</f>
        <v>Not assigned</v>
      </c>
      <c r="F15" s="44">
        <f>-SUMIF('FY2020'!$B:$B, $B15,'FY2020'!$F:$F)</f>
        <v>-1143051.5760000001</v>
      </c>
      <c r="G15" s="44">
        <f>-SUMIF('FY2021'!$B:$B,$B15,'FY2021'!$F:$F)</f>
        <v>-2057298.04</v>
      </c>
      <c r="H15" s="45">
        <f>-SUMIF('FY2022'!$B:$B,$B15,'FY2022'!$F:$F)</f>
        <v>-1709688.6429999997</v>
      </c>
      <c r="I15" s="2" t="s">
        <v>203</v>
      </c>
    </row>
    <row r="16" spans="2:9" x14ac:dyDescent="0.25">
      <c r="B16" s="12" t="s">
        <v>107</v>
      </c>
      <c r="C16" s="43" t="str">
        <f>VLOOKUP($B16,'FY2020'!$B:$G,2,FALSE)</f>
        <v>Pension contributions</v>
      </c>
      <c r="D16" s="43">
        <f>VLOOKUP($B16,'FY2020'!$B:$G,3,FALSE)</f>
        <v>88</v>
      </c>
      <c r="E16" s="43" t="str">
        <f>VLOOKUP($B16,'FY2020'!$B:$G,4,FALSE)</f>
        <v>Generco Ltd</v>
      </c>
      <c r="F16" s="44">
        <f>-SUMIF('FY2020'!$B:$B, $B16,'FY2020'!$F:$F)</f>
        <v>-239379.61800000002</v>
      </c>
      <c r="G16" s="44">
        <f>-SUMIF('FY2021'!$B:$B,$B16,'FY2021'!$F:$F)</f>
        <v>0</v>
      </c>
      <c r="H16" s="45">
        <f>-SUMIF('FY2022'!$B:$B,$B16,'FY2022'!$F:$F)</f>
        <v>0</v>
      </c>
      <c r="I16" s="2" t="s">
        <v>203</v>
      </c>
    </row>
    <row r="17" spans="2:9" x14ac:dyDescent="0.25">
      <c r="B17" s="12" t="s">
        <v>108</v>
      </c>
      <c r="C17" s="43" t="str">
        <f>VLOOKUP($B17,'FY2020'!$B:$G,2,FALSE)</f>
        <v>Severance indemnity contribution</v>
      </c>
      <c r="D17" s="43">
        <f>VLOOKUP($B17,'FY2020'!$B:$G,3,FALSE)</f>
        <v>111101</v>
      </c>
      <c r="E17" s="43" t="str">
        <f>VLOOKUP($B17,'FY2020'!$B:$G,4,FALSE)</f>
        <v>Not assigned</v>
      </c>
      <c r="F17" s="44">
        <f>-SUMIF('FY2020'!$B:$B, $B17,'FY2020'!$F:$F)</f>
        <v>-104913.8</v>
      </c>
      <c r="G17" s="44">
        <f>-SUMIF('FY2021'!$B:$B,$B17,'FY2021'!$F:$F)</f>
        <v>-500500</v>
      </c>
      <c r="H17" s="45">
        <f>-SUMIF('FY2022'!$B:$B,$B17,'FY2022'!$F:$F)</f>
        <v>-143500</v>
      </c>
      <c r="I17" s="2" t="s">
        <v>203</v>
      </c>
    </row>
    <row r="18" spans="2:9" x14ac:dyDescent="0.25">
      <c r="B18" s="12" t="s">
        <v>109</v>
      </c>
      <c r="C18" s="43" t="str">
        <f>VLOOKUP($B18,'FY2020'!$B:$G,2,FALSE)</f>
        <v>D&amp;A</v>
      </c>
      <c r="D18" s="43">
        <f>VLOOKUP($B18,'FY2020'!$B:$G,3,FALSE)</f>
        <v>111101</v>
      </c>
      <c r="E18" s="43" t="str">
        <f>VLOOKUP($B18,'FY2020'!$B:$G,4,FALSE)</f>
        <v>Not assigned</v>
      </c>
      <c r="F18" s="44">
        <f>-SUMIF('FY2020'!$B:$B, $B18,'FY2020'!$F:$F)</f>
        <v>-2003262.2180000001</v>
      </c>
      <c r="G18" s="44">
        <f>-SUMIF('FY2021'!$B:$B,$B18,'FY2021'!$F:$F)</f>
        <v>-1897676.87</v>
      </c>
      <c r="H18" s="45">
        <f>-SUMIF('FY2022'!$B:$B,$B18,'FY2022'!$F:$F)</f>
        <v>-1875768.159</v>
      </c>
      <c r="I18" s="2" t="s">
        <v>15</v>
      </c>
    </row>
    <row r="19" spans="2:9" x14ac:dyDescent="0.25">
      <c r="B19" s="12" t="s">
        <v>110</v>
      </c>
      <c r="C19" s="43" t="str">
        <f>VLOOKUP($B19,'FY2020'!$B:$G,2,FALSE)</f>
        <v>D&amp;A</v>
      </c>
      <c r="D19" s="43">
        <f>VLOOKUP($B19,'FY2020'!$B:$G,3,FALSE)</f>
        <v>1</v>
      </c>
      <c r="E19" s="43" t="str">
        <f>VLOOKUP($B19,'FY2020'!$B:$G,4,FALSE)</f>
        <v>Not assigned</v>
      </c>
      <c r="F19" s="44">
        <f>-SUMIF('FY2020'!$B:$B, $B19,'FY2020'!$F:$F)</f>
        <v>-41981.296000000002</v>
      </c>
      <c r="G19" s="44">
        <f>-SUMIF('FY2021'!$B:$B,$B19,'FY2021'!$F:$F)</f>
        <v>0</v>
      </c>
      <c r="H19" s="45">
        <f>-SUMIF('FY2022'!$B:$B,$B19,'FY2022'!$F:$F)</f>
        <v>0</v>
      </c>
      <c r="I19" s="2" t="s">
        <v>15</v>
      </c>
    </row>
    <row r="20" spans="2:9" x14ac:dyDescent="0.25">
      <c r="B20" s="12" t="s">
        <v>111</v>
      </c>
      <c r="C20" s="43" t="str">
        <f>VLOOKUP($B20,'FY2020'!$B:$G,2,FALSE)</f>
        <v>Corporate recharges</v>
      </c>
      <c r="D20" s="43" t="str">
        <f>VLOOKUP($B20,'FY2020'!$B:$G,3,FALSE)</f>
        <v>1</v>
      </c>
      <c r="E20" s="43" t="str">
        <f>VLOOKUP($B20,'FY2020'!$B:$G,4,FALSE)</f>
        <v>Greeny Ltd</v>
      </c>
      <c r="F20" s="44">
        <f>-SUMIF('FY2020'!$B:$B, $B20,'FY2020'!$F:$F)</f>
        <v>2156147.4</v>
      </c>
      <c r="G20" s="44">
        <f>-SUMIF('FY2021'!$B:$B,$B20,'FY2021'!$F:$F)</f>
        <v>1643711.145</v>
      </c>
      <c r="H20" s="45">
        <f>-SUMIF('FY2022'!$B:$B,$B20,'FY2022'!$F:$F)</f>
        <v>1418521.358</v>
      </c>
      <c r="I20" s="2" t="s">
        <v>204</v>
      </c>
    </row>
    <row r="21" spans="2:9" x14ac:dyDescent="0.25">
      <c r="B21" s="12" t="s">
        <v>112</v>
      </c>
      <c r="C21" s="43" t="str">
        <f>VLOOKUP($B21,'FY2020'!$B:$G,2,FALSE)</f>
        <v>Corporate recharges</v>
      </c>
      <c r="D21" s="43">
        <f>VLOOKUP($B21,'FY2020'!$B:$G,3,FALSE)</f>
        <v>14</v>
      </c>
      <c r="E21" s="43" t="str">
        <f>VLOOKUP($B21,'FY2020'!$B:$G,4,FALSE)</f>
        <v>Generco Cosmetics Ltd</v>
      </c>
      <c r="F21" s="44">
        <f>-SUMIF('FY2020'!$B:$B, $B21,'FY2020'!$F:$F)</f>
        <v>291428.55199999997</v>
      </c>
      <c r="G21" s="44">
        <f>-SUMIF('FY2021'!$B:$B,$B21,'FY2021'!$F:$F)</f>
        <v>0</v>
      </c>
      <c r="H21" s="45">
        <f>-SUMIF('FY2022'!$B:$B,$B21,'FY2022'!$F:$F)</f>
        <v>0</v>
      </c>
      <c r="I21" s="2" t="s">
        <v>204</v>
      </c>
    </row>
    <row r="22" spans="2:9" x14ac:dyDescent="0.25">
      <c r="B22" s="12" t="s">
        <v>113</v>
      </c>
      <c r="C22" s="43" t="str">
        <f>VLOOKUP($B22,'FY2020'!$B:$G,2,FALSE)</f>
        <v>Corporate recharges</v>
      </c>
      <c r="D22" s="43">
        <f>VLOOKUP($B22,'FY2020'!$B:$G,3,FALSE)</f>
        <v>1037</v>
      </c>
      <c r="E22" s="43" t="str">
        <f>VLOOKUP($B22,'FY2020'!$B:$G,4,FALSE)</f>
        <v>Generco Canada JSC</v>
      </c>
      <c r="F22" s="44">
        <f>-SUMIF('FY2020'!$B:$B, $B22,'FY2020'!$F:$F)</f>
        <v>0</v>
      </c>
      <c r="G22" s="44">
        <f>-SUMIF('FY2021'!$B:$B,$B22,'FY2021'!$F:$F)</f>
        <v>0</v>
      </c>
      <c r="H22" s="45">
        <f>-SUMIF('FY2022'!$B:$B,$B22,'FY2022'!$F:$F)</f>
        <v>0</v>
      </c>
      <c r="I22" s="2" t="s">
        <v>204</v>
      </c>
    </row>
    <row r="23" spans="2:9" x14ac:dyDescent="0.25">
      <c r="B23" s="12" t="s">
        <v>114</v>
      </c>
      <c r="C23" s="43" t="str">
        <f>VLOOKUP($B23,'FY2020'!$B:$G,2,FALSE)</f>
        <v>Corporate recharges</v>
      </c>
      <c r="D23" s="43" t="str">
        <f>VLOOKUP($B23,'FY2020'!$B:$G,3,FALSE)</f>
        <v>1087</v>
      </c>
      <c r="E23" s="43" t="str">
        <f>VLOOKUP($B23,'FY2020'!$B:$G,4,FALSE)</f>
        <v>Gener Beauty GmbH</v>
      </c>
      <c r="F23" s="44">
        <f>-SUMIF('FY2020'!$B:$B, $B23,'FY2020'!$F:$F)</f>
        <v>33736.5</v>
      </c>
      <c r="G23" s="44">
        <f>-SUMIF('FY2021'!$B:$B,$B23,'FY2021'!$F:$F)</f>
        <v>0</v>
      </c>
      <c r="H23" s="45">
        <f>-SUMIF('FY2022'!$B:$B,$B23,'FY2022'!$F:$F)</f>
        <v>0</v>
      </c>
      <c r="I23" s="2" t="s">
        <v>204</v>
      </c>
    </row>
    <row r="24" spans="2:9" x14ac:dyDescent="0.25">
      <c r="B24" s="12" t="s">
        <v>115</v>
      </c>
      <c r="C24" s="43" t="str">
        <f>VLOOKUP($B24,'FY2020'!$B:$G,2,FALSE)</f>
        <v>Corporate recharges</v>
      </c>
      <c r="D24" s="43">
        <f>VLOOKUP($B24,'FY2020'!$B:$G,3,FALSE)</f>
        <v>1009</v>
      </c>
      <c r="E24" s="43" t="str">
        <f>VLOOKUP($B24,'FY2020'!$B:$G,4,FALSE)</f>
        <v>Green Ventures Ltd</v>
      </c>
      <c r="F24" s="44">
        <f>-SUMIF('FY2020'!$B:$B, $B24,'FY2020'!$F:$F)</f>
        <v>0</v>
      </c>
      <c r="G24" s="44">
        <f>-SUMIF('FY2021'!$B:$B,$B24,'FY2021'!$F:$F)</f>
        <v>0</v>
      </c>
      <c r="H24" s="45">
        <f>-SUMIF('FY2022'!$B:$B,$B24,'FY2022'!$F:$F)</f>
        <v>0</v>
      </c>
      <c r="I24" s="2" t="s">
        <v>204</v>
      </c>
    </row>
    <row r="25" spans="2:9" x14ac:dyDescent="0.25">
      <c r="B25" s="12" t="s">
        <v>116</v>
      </c>
      <c r="C25" s="43" t="str">
        <f>VLOOKUP($B25,'FY2020'!$B:$G,2,FALSE)</f>
        <v>Corporate recharges</v>
      </c>
      <c r="D25" s="43">
        <f>VLOOKUP($B25,'FY2020'!$B:$G,3,FALSE)</f>
        <v>1007</v>
      </c>
      <c r="E25" s="43" t="str">
        <f>VLOOKUP($B25,'FY2020'!$B:$G,4,FALSE)</f>
        <v>Generco Sunshine JSC</v>
      </c>
      <c r="F25" s="44">
        <f>-SUMIF('FY2020'!$B:$B, $B25,'FY2020'!$F:$F)</f>
        <v>0</v>
      </c>
      <c r="G25" s="44">
        <f>-SUMIF('FY2021'!$B:$B,$B25,'FY2021'!$F:$F)</f>
        <v>0</v>
      </c>
      <c r="H25" s="45">
        <f>-SUMIF('FY2022'!$B:$B,$B25,'FY2022'!$F:$F)</f>
        <v>0</v>
      </c>
      <c r="I25" s="2" t="s">
        <v>204</v>
      </c>
    </row>
    <row r="26" spans="2:9" x14ac:dyDescent="0.25">
      <c r="B26" s="12" t="s">
        <v>117</v>
      </c>
      <c r="C26" s="43" t="str">
        <f>VLOOKUP($B26,'FY2020'!$B:$G,2,FALSE)</f>
        <v>Corporate recharges</v>
      </c>
      <c r="D26" s="43">
        <f>VLOOKUP($B26,'FY2020'!$B:$G,3,FALSE)</f>
        <v>1008</v>
      </c>
      <c r="E26" s="43" t="str">
        <f>VLOOKUP($B26,'FY2020'!$B:$G,4,FALSE)</f>
        <v>Greenco Ltd</v>
      </c>
      <c r="F26" s="44">
        <f>-SUMIF('FY2020'!$B:$B, $B26,'FY2020'!$F:$F)</f>
        <v>0</v>
      </c>
      <c r="G26" s="44">
        <f>-SUMIF('FY2021'!$B:$B,$B26,'FY2021'!$F:$F)</f>
        <v>0</v>
      </c>
      <c r="H26" s="45">
        <f>-SUMIF('FY2022'!$B:$B,$B26,'FY2022'!$F:$F)</f>
        <v>0</v>
      </c>
      <c r="I26" s="2" t="s">
        <v>204</v>
      </c>
    </row>
    <row r="27" spans="2:9" x14ac:dyDescent="0.25">
      <c r="B27" s="12" t="s">
        <v>118</v>
      </c>
      <c r="C27" s="43" t="str">
        <f>VLOOKUP($B27,'FY2020'!$B:$G,2,FALSE)</f>
        <v>Corporate recharges</v>
      </c>
      <c r="D27" s="43">
        <f>VLOOKUP($B27,'FY2020'!$B:$G,3,FALSE)</f>
        <v>1240</v>
      </c>
      <c r="E27" s="43" t="str">
        <f>VLOOKUP($B27,'FY2020'!$B:$G,4,FALSE)</f>
        <v xml:space="preserve">Generco UK </v>
      </c>
      <c r="F27" s="44">
        <f>-SUMIF('FY2020'!$B:$B, $B27,'FY2020'!$F:$F)</f>
        <v>199600.4</v>
      </c>
      <c r="G27" s="44">
        <f>-SUMIF('FY2021'!$B:$B,$B27,'FY2021'!$F:$F)</f>
        <v>10461.36</v>
      </c>
      <c r="H27" s="45">
        <f>-SUMIF('FY2022'!$B:$B,$B27,'FY2022'!$F:$F)</f>
        <v>0</v>
      </c>
      <c r="I27" s="2" t="s">
        <v>204</v>
      </c>
    </row>
    <row r="28" spans="2:9" x14ac:dyDescent="0.25">
      <c r="B28" s="12" t="s">
        <v>119</v>
      </c>
      <c r="C28" s="43" t="str">
        <f>VLOOKUP($B28,'FY2020'!$B:$G,2,FALSE)</f>
        <v>Corporate recharges</v>
      </c>
      <c r="D28" s="43">
        <f>VLOOKUP($B28,'FY2020'!$B:$G,3,FALSE)</f>
        <v>111111</v>
      </c>
      <c r="E28" s="43" t="str">
        <f>VLOOKUP($B28,'FY2020'!$B:$G,4,FALSE)</f>
        <v>External</v>
      </c>
      <c r="F28" s="44">
        <f>-SUMIF('FY2020'!$B:$B, $B28,'FY2020'!$F:$F)</f>
        <v>539141.4</v>
      </c>
      <c r="G28" s="44">
        <f>-SUMIF('FY2021'!$B:$B,$B28,'FY2021'!$F:$F)</f>
        <v>6785.94</v>
      </c>
      <c r="H28" s="45">
        <f>-SUMIF('FY2022'!$B:$B,$B28,'FY2022'!$F:$F)</f>
        <v>902857.84299999999</v>
      </c>
      <c r="I28" s="2" t="s">
        <v>204</v>
      </c>
    </row>
    <row r="29" spans="2:9" x14ac:dyDescent="0.25">
      <c r="B29" s="12" t="s">
        <v>120</v>
      </c>
      <c r="C29" s="43" t="str">
        <f>VLOOKUP($B29,'FY2020'!$B:$G,2,FALSE)</f>
        <v>Other income</v>
      </c>
      <c r="D29" s="43">
        <f>VLOOKUP($B29,'FY2020'!$B:$G,3,FALSE)</f>
        <v>111111</v>
      </c>
      <c r="E29" s="43" t="str">
        <f>VLOOKUP($B29,'FY2020'!$B:$G,4,FALSE)</f>
        <v>External</v>
      </c>
      <c r="F29" s="44">
        <f>-SUMIF('FY2020'!$B:$B, $B29,'FY2020'!$F:$F)</f>
        <v>57.221999999999994</v>
      </c>
      <c r="G29" s="44">
        <f>-SUMIF('FY2021'!$B:$B,$B29,'FY2021'!$F:$F)</f>
        <v>-9793.84</v>
      </c>
      <c r="H29" s="45">
        <f>-SUMIF('FY2022'!$B:$B,$B29,'FY2022'!$F:$F)</f>
        <v>15872.001999999999</v>
      </c>
      <c r="I29" s="2" t="s">
        <v>24</v>
      </c>
    </row>
    <row r="30" spans="2:9" x14ac:dyDescent="0.25">
      <c r="B30" s="12" t="s">
        <v>121</v>
      </c>
      <c r="C30" s="43" t="str">
        <f>VLOOKUP($B30,'FY2020'!$B:$G,2,FALSE)</f>
        <v>Marketing expenses</v>
      </c>
      <c r="D30" s="43">
        <f>VLOOKUP($B30,'FY2020'!$B:$G,3,FALSE)</f>
        <v>111111</v>
      </c>
      <c r="E30" s="43" t="str">
        <f>VLOOKUP($B30,'FY2020'!$B:$G,4,FALSE)</f>
        <v>External</v>
      </c>
      <c r="F30" s="44">
        <f>-SUMIF('FY2020'!$B:$B, $B30,'FY2020'!$F:$F)</f>
        <v>-22314.879999999997</v>
      </c>
      <c r="G30" s="44">
        <f>-SUMIF('FY2021'!$B:$B,$B30,'FY2021'!$F:$F)</f>
        <v>-65947.7</v>
      </c>
      <c r="H30" s="45">
        <f>-SUMIF('FY2022'!$B:$B,$B30,'FY2022'!$F:$F)</f>
        <v>-57.317999999999998</v>
      </c>
      <c r="I30" s="2" t="s">
        <v>202</v>
      </c>
    </row>
    <row r="31" spans="2:9" x14ac:dyDescent="0.25">
      <c r="B31" s="12" t="s">
        <v>122</v>
      </c>
      <c r="C31" s="43" t="str">
        <f>VLOOKUP($B31,'FY2020'!$B:$G,2,FALSE)</f>
        <v>Software&amp;IT</v>
      </c>
      <c r="D31" s="43">
        <f>VLOOKUP($B31,'FY2020'!$B:$G,3,FALSE)</f>
        <v>88</v>
      </c>
      <c r="E31" s="43" t="str">
        <f>VLOOKUP($B31,'FY2020'!$B:$G,4,FALSE)</f>
        <v>Generco Ltd</v>
      </c>
      <c r="F31" s="44">
        <f>-SUMIF('FY2020'!$B:$B, $B31,'FY2020'!$F:$F)</f>
        <v>-204000</v>
      </c>
      <c r="G31" s="44">
        <f>-SUMIF('FY2021'!$B:$B,$B31,'FY2021'!$F:$F)</f>
        <v>0</v>
      </c>
      <c r="H31" s="45">
        <f>-SUMIF('FY2022'!$B:$B,$B31,'FY2022'!$F:$F)</f>
        <v>0</v>
      </c>
      <c r="I31" s="2" t="s">
        <v>202</v>
      </c>
    </row>
    <row r="32" spans="2:9" x14ac:dyDescent="0.25">
      <c r="B32" s="12" t="s">
        <v>123</v>
      </c>
      <c r="C32" s="43" t="str">
        <f>VLOOKUP($B32,'FY2020'!$B:$G,2,FALSE)</f>
        <v>Software&amp;IT</v>
      </c>
      <c r="D32" s="43">
        <f>VLOOKUP($B32,'FY2020'!$B:$G,3,FALSE)</f>
        <v>111111</v>
      </c>
      <c r="E32" s="43" t="str">
        <f>VLOOKUP($B32,'FY2020'!$B:$G,4,FALSE)</f>
        <v>External</v>
      </c>
      <c r="F32" s="44">
        <f>-SUMIF('FY2020'!$B:$B, $B32,'FY2020'!$F:$F)</f>
        <v>-138.41399999999999</v>
      </c>
      <c r="G32" s="44">
        <f>-SUMIF('FY2021'!$B:$B,$B32,'FY2021'!$F:$F)</f>
        <v>-5138.91</v>
      </c>
      <c r="H32" s="45">
        <f>-SUMIF('FY2022'!$B:$B,$B32,'FY2022'!$F:$F)</f>
        <v>-19198.66</v>
      </c>
      <c r="I32" s="2" t="s">
        <v>202</v>
      </c>
    </row>
    <row r="33" spans="2:9" x14ac:dyDescent="0.25">
      <c r="B33" s="12" t="s">
        <v>124</v>
      </c>
      <c r="C33" s="43" t="str">
        <f>VLOOKUP($B33,'FY2020'!$B:$G,2,FALSE)</f>
        <v>Leasings</v>
      </c>
      <c r="D33" s="43">
        <f>VLOOKUP($B33,'FY2020'!$B:$G,3,FALSE)</f>
        <v>111111</v>
      </c>
      <c r="E33" s="43" t="str">
        <f>VLOOKUP($B33,'FY2020'!$B:$G,4,FALSE)</f>
        <v>External</v>
      </c>
      <c r="F33" s="44">
        <f>-SUMIF('FY2020'!$B:$B, $B33,'FY2020'!$F:$F)</f>
        <v>-1127445.872</v>
      </c>
      <c r="G33" s="44">
        <f>-SUMIF('FY2021'!$B:$B,$B33,'FY2021'!$F:$F)</f>
        <v>-1055381.4750000001</v>
      </c>
      <c r="H33" s="45">
        <f>-SUMIF('FY2022'!$B:$B,$B33,'FY2022'!$F:$F)</f>
        <v>172933.44899999999</v>
      </c>
      <c r="I33" s="2" t="s">
        <v>205</v>
      </c>
    </row>
    <row r="34" spans="2:9" x14ac:dyDescent="0.25">
      <c r="B34" s="12" t="s">
        <v>125</v>
      </c>
      <c r="C34" s="43" t="str">
        <f>VLOOKUP($B34,'FY2020'!$B:$G,2,FALSE)</f>
        <v>Service expenses</v>
      </c>
      <c r="D34" s="43" t="str">
        <f>VLOOKUP($B34,'FY2020'!$B:$G,3,FALSE)</f>
        <v>43</v>
      </c>
      <c r="E34" s="43" t="str">
        <f>VLOOKUP($B34,'FY2020'!$B:$G,4,FALSE)</f>
        <v>Greeny France SL</v>
      </c>
      <c r="F34" s="44">
        <f>-SUMIF('FY2020'!$B:$B, $B34,'FY2020'!$F:$F)</f>
        <v>-133722</v>
      </c>
      <c r="G34" s="44">
        <f>-SUMIF('FY2021'!$B:$B,$B34,'FY2021'!$F:$F)</f>
        <v>0</v>
      </c>
      <c r="H34" s="45">
        <f>-SUMIF('FY2022'!$B:$B,$B34,'FY2022'!$F:$F)</f>
        <v>0</v>
      </c>
      <c r="I34" s="2" t="s">
        <v>206</v>
      </c>
    </row>
    <row r="35" spans="2:9" x14ac:dyDescent="0.25">
      <c r="B35" s="12" t="s">
        <v>126</v>
      </c>
      <c r="C35" s="43" t="str">
        <f>VLOOKUP($B35,'FY2020'!$B:$G,2,FALSE)</f>
        <v>Service expenses</v>
      </c>
      <c r="D35" s="43" t="str">
        <f>VLOOKUP($B35,'FY2020'!$B:$G,3,FALSE)</f>
        <v>2240</v>
      </c>
      <c r="E35" s="43" t="str">
        <f>VLOOKUP($B35,'FY2020'!$B:$G,4,FALSE)</f>
        <v>Greeny Germany GmbH</v>
      </c>
      <c r="F35" s="44">
        <f>-SUMIF('FY2020'!$B:$B, $B35,'FY2020'!$F:$F)</f>
        <v>-328061.886</v>
      </c>
      <c r="G35" s="44">
        <f>-SUMIF('FY2021'!$B:$B,$B35,'FY2021'!$F:$F)</f>
        <v>-430845.34499999997</v>
      </c>
      <c r="H35" s="45">
        <f>-SUMIF('FY2022'!$B:$B,$B35,'FY2022'!$F:$F)</f>
        <v>0</v>
      </c>
      <c r="I35" s="2" t="s">
        <v>206</v>
      </c>
    </row>
    <row r="36" spans="2:9" x14ac:dyDescent="0.25">
      <c r="B36" s="12" t="s">
        <v>127</v>
      </c>
      <c r="C36" s="43" t="str">
        <f>VLOOKUP($B36,'FY2020'!$B:$G,2,FALSE)</f>
        <v>Service expenses</v>
      </c>
      <c r="D36" s="43">
        <f>VLOOKUP($B36,'FY2020'!$B:$G,3,FALSE)</f>
        <v>111111</v>
      </c>
      <c r="E36" s="43" t="str">
        <f>VLOOKUP($B36,'FY2020'!$B:$G,4,FALSE)</f>
        <v>External</v>
      </c>
      <c r="F36" s="44">
        <f>-SUMIF('FY2020'!$B:$B, $B36,'FY2020'!$F:$F)</f>
        <v>-2081304.3219999997</v>
      </c>
      <c r="G36" s="44">
        <f>-SUMIF('FY2021'!$B:$B,$B36,'FY2021'!$F:$F)</f>
        <v>-1130021</v>
      </c>
      <c r="H36" s="45">
        <f>-SUMIF('FY2022'!$B:$B,$B36,'FY2022'!$F:$F)</f>
        <v>-1481408.47</v>
      </c>
      <c r="I36" s="2" t="s">
        <v>206</v>
      </c>
    </row>
    <row r="37" spans="2:9" x14ac:dyDescent="0.25">
      <c r="B37" s="12" t="s">
        <v>128</v>
      </c>
      <c r="C37" s="43" t="str">
        <f>VLOOKUP($B37,'FY2020'!$B:$G,2,FALSE)</f>
        <v>Charges and contributions</v>
      </c>
      <c r="D37" s="43">
        <f>VLOOKUP($B37,'FY2020'!$B:$G,3,FALSE)</f>
        <v>111111</v>
      </c>
      <c r="E37" s="43" t="str">
        <f>VLOOKUP($B37,'FY2020'!$B:$G,4,FALSE)</f>
        <v>External</v>
      </c>
      <c r="F37" s="44">
        <f>-SUMIF('FY2020'!$B:$B, $B37,'FY2020'!$F:$F)</f>
        <v>-33410.031999999999</v>
      </c>
      <c r="G37" s="44">
        <f>-SUMIF('FY2021'!$B:$B,$B37,'FY2021'!$F:$F)</f>
        <v>-7293.5450000000001</v>
      </c>
      <c r="H37" s="45">
        <f>-SUMIF('FY2022'!$B:$B,$B37,'FY2022'!$F:$F)</f>
        <v>-40048.799999999996</v>
      </c>
      <c r="I37" s="2" t="s">
        <v>202</v>
      </c>
    </row>
    <row r="38" spans="2:9" x14ac:dyDescent="0.25">
      <c r="B38" s="12" t="s">
        <v>129</v>
      </c>
      <c r="C38" s="43" t="str">
        <f>VLOOKUP($B38,'FY2020'!$B:$G,2,FALSE)</f>
        <v>Insurance expenses</v>
      </c>
      <c r="D38" s="43">
        <f>VLOOKUP($B38,'FY2020'!$B:$G,3,FALSE)</f>
        <v>111111</v>
      </c>
      <c r="E38" s="43" t="str">
        <f>VLOOKUP($B38,'FY2020'!$B:$G,4,FALSE)</f>
        <v>External</v>
      </c>
      <c r="F38" s="44">
        <f>-SUMIF('FY2020'!$B:$B, $B38,'FY2020'!$F:$F)</f>
        <v>-213090.85199999998</v>
      </c>
      <c r="G38" s="44">
        <f>-SUMIF('FY2021'!$B:$B,$B38,'FY2021'!$F:$F)</f>
        <v>-48468.665000000001</v>
      </c>
      <c r="H38" s="45">
        <f>-SUMIF('FY2022'!$B:$B,$B38,'FY2022'!$F:$F)</f>
        <v>-64039.82699999999</v>
      </c>
      <c r="I38" s="2" t="s">
        <v>202</v>
      </c>
    </row>
    <row r="39" spans="2:9" x14ac:dyDescent="0.25">
      <c r="B39" s="12" t="s">
        <v>130</v>
      </c>
      <c r="C39" s="43" t="str">
        <f>VLOOKUP($B39,'FY2020'!$B:$G,2,FALSE)</f>
        <v>Travel expenses</v>
      </c>
      <c r="D39" s="43">
        <f>VLOOKUP($B39,'FY2020'!$B:$G,3,FALSE)</f>
        <v>111111</v>
      </c>
      <c r="E39" s="43" t="str">
        <f>VLOOKUP($B39,'FY2020'!$B:$G,4,FALSE)</f>
        <v>External</v>
      </c>
      <c r="F39" s="44">
        <f>-SUMIF('FY2020'!$B:$B, $B39,'FY2020'!$F:$F)</f>
        <v>-1813525.004</v>
      </c>
      <c r="G39" s="44">
        <f>-SUMIF('FY2021'!$B:$B,$B39,'FY2021'!$F:$F)</f>
        <v>-2393259.19</v>
      </c>
      <c r="H39" s="45">
        <f>-SUMIF('FY2022'!$B:$B,$B39,'FY2022'!$F:$F)</f>
        <v>-2514431.8869999996</v>
      </c>
      <c r="I39" s="2" t="s">
        <v>207</v>
      </c>
    </row>
    <row r="40" spans="2:9" x14ac:dyDescent="0.25">
      <c r="B40" s="12" t="s">
        <v>131</v>
      </c>
      <c r="C40" s="43" t="str">
        <f>VLOOKUP($B40,'FY2020'!$B:$G,2,FALSE)</f>
        <v>Utility expenses</v>
      </c>
      <c r="D40" s="43">
        <f>VLOOKUP($B40,'FY2020'!$B:$G,3,FALSE)</f>
        <v>111111</v>
      </c>
      <c r="E40" s="43" t="str">
        <f>VLOOKUP($B40,'FY2020'!$B:$G,4,FALSE)</f>
        <v>External</v>
      </c>
      <c r="F40" s="44">
        <f>-SUMIF('FY2020'!$B:$B, $B40,'FY2020'!$F:$F)</f>
        <v>-5552.2</v>
      </c>
      <c r="G40" s="44">
        <f>-SUMIF('FY2021'!$B:$B,$B40,'FY2021'!$F:$F)</f>
        <v>-23069.654999999999</v>
      </c>
      <c r="H40" s="45">
        <f>-SUMIF('FY2022'!$B:$B,$B40,'FY2022'!$F:$F)</f>
        <v>-4194.2999999999993</v>
      </c>
      <c r="I40" s="2" t="s">
        <v>202</v>
      </c>
    </row>
    <row r="41" spans="2:9" x14ac:dyDescent="0.25">
      <c r="B41" s="12" t="s">
        <v>132</v>
      </c>
      <c r="C41" s="43" t="str">
        <f>VLOOKUP($B41,'FY2020'!$B:$G,2,FALSE)</f>
        <v>Legal expenses</v>
      </c>
      <c r="D41" s="43">
        <f>VLOOKUP($B41,'FY2020'!$B:$G,3,FALSE)</f>
        <v>111111</v>
      </c>
      <c r="E41" s="43" t="str">
        <f>VLOOKUP($B41,'FY2020'!$B:$G,4,FALSE)</f>
        <v>External</v>
      </c>
      <c r="F41" s="44">
        <f>-SUMIF('FY2020'!$B:$B, $B41,'FY2020'!$F:$F)</f>
        <v>-43868.975999999995</v>
      </c>
      <c r="G41" s="44">
        <f>-SUMIF('FY2021'!$B:$B,$B41,'FY2021'!$F:$F)</f>
        <v>-208366.935</v>
      </c>
      <c r="H41" s="45">
        <f>-SUMIF('FY2022'!$B:$B,$B41,'FY2022'!$F:$F)</f>
        <v>-106525.708</v>
      </c>
      <c r="I41" s="2" t="s">
        <v>202</v>
      </c>
    </row>
    <row r="42" spans="2:9" x14ac:dyDescent="0.25">
      <c r="B42" s="12" t="s">
        <v>133</v>
      </c>
      <c r="C42" s="43" t="str">
        <f>VLOOKUP($B42,'FY2020'!$B:$G,2,FALSE)</f>
        <v>Misc costs</v>
      </c>
      <c r="D42" s="43">
        <f>VLOOKUP($B42,'FY2020'!$B:$G,3,FALSE)</f>
        <v>111101</v>
      </c>
      <c r="E42" s="43" t="str">
        <f>VLOOKUP($B42,'FY2020'!$B:$G,4,FALSE)</f>
        <v>Not assigned</v>
      </c>
      <c r="F42" s="44">
        <f>-SUMIF('FY2020'!$B:$B, $B42,'FY2020'!$F:$F)</f>
        <v>-10934.671999999999</v>
      </c>
      <c r="G42" s="44">
        <f>-SUMIF('FY2021'!$B:$B,$B42,'FY2021'!$F:$F)</f>
        <v>-20323.309999999998</v>
      </c>
      <c r="H42" s="45">
        <f>-SUMIF('FY2022'!$B:$B,$B42,'FY2022'!$F:$F)</f>
        <v>-109811.284</v>
      </c>
      <c r="I42" s="2" t="s">
        <v>202</v>
      </c>
    </row>
    <row r="43" spans="2:9" x14ac:dyDescent="0.25">
      <c r="B43" s="12" t="s">
        <v>134</v>
      </c>
      <c r="C43" s="43" t="str">
        <f>VLOOKUP($B43,'FY2020'!$B:$G,2,FALSE)</f>
        <v>Consulting fees</v>
      </c>
      <c r="D43" s="43">
        <f>VLOOKUP($B43,'FY2020'!$B:$G,3,FALSE)</f>
        <v>111111</v>
      </c>
      <c r="E43" s="43" t="str">
        <f>VLOOKUP($B43,'FY2020'!$B:$G,4,FALSE)</f>
        <v>External</v>
      </c>
      <c r="F43" s="44">
        <f>-SUMIF('FY2020'!$B:$B, $B43,'FY2020'!$F:$F)</f>
        <v>-20400</v>
      </c>
      <c r="G43" s="44">
        <f>-SUMIF('FY2021'!$B:$B,$B43,'FY2021'!$F:$F)</f>
        <v>-169489</v>
      </c>
      <c r="H43" s="45">
        <f>-SUMIF('FY2022'!$B:$B,$B43,'FY2022'!$F:$F)</f>
        <v>-61111.483999999997</v>
      </c>
      <c r="I43" s="2" t="s">
        <v>202</v>
      </c>
    </row>
    <row r="44" spans="2:9" x14ac:dyDescent="0.25">
      <c r="B44" s="12" t="s">
        <v>135</v>
      </c>
      <c r="C44" s="43" t="str">
        <f>VLOOKUP($B44,'FY2020'!$B:$G,2,FALSE)</f>
        <v>Misc extraordinary expenses</v>
      </c>
      <c r="D44" s="43">
        <f>VLOOKUP($B44,'FY2020'!$B:$G,3,FALSE)</f>
        <v>105</v>
      </c>
      <c r="E44" s="43" t="str">
        <f>VLOOKUP($B44,'FY2020'!$B:$G,4,FALSE)</f>
        <v>Generco Healthcare Ltd</v>
      </c>
      <c r="F44" s="44">
        <f>-SUMIF('FY2020'!$B:$B, $B44,'FY2020'!$F:$F)</f>
        <v>0</v>
      </c>
      <c r="G44" s="44">
        <f>-SUMIF('FY2021'!$B:$B,$B44,'FY2021'!$F:$F)</f>
        <v>0</v>
      </c>
      <c r="H44" s="45">
        <f>-SUMIF('FY2022'!$B:$B,$B44,'FY2022'!$F:$F)</f>
        <v>-1684415.2999999998</v>
      </c>
      <c r="I44" s="2" t="s">
        <v>202</v>
      </c>
    </row>
    <row r="45" spans="2:9" x14ac:dyDescent="0.25">
      <c r="B45" s="12" t="s">
        <v>136</v>
      </c>
      <c r="C45" s="43" t="str">
        <f>VLOOKUP($B45,'FY2020'!$B:$G,2,FALSE)</f>
        <v>Misc extraordinary expenses</v>
      </c>
      <c r="D45" s="43">
        <f>VLOOKUP($B45,'FY2020'!$B:$G,3,FALSE)</f>
        <v>111111</v>
      </c>
      <c r="E45" s="43" t="str">
        <f>VLOOKUP($B45,'FY2020'!$B:$G,4,FALSE)</f>
        <v>External</v>
      </c>
      <c r="F45" s="44">
        <f>-SUMIF('FY2020'!$B:$B, $B45,'FY2020'!$F:$F)</f>
        <v>-563918.152</v>
      </c>
      <c r="G45" s="44">
        <f>-SUMIF('FY2021'!$B:$B,$B45,'FY2021'!$F:$F)</f>
        <v>-638869.13</v>
      </c>
      <c r="H45" s="45">
        <f>-SUMIF('FY2022'!$B:$B,$B45,'FY2022'!$F:$F)</f>
        <v>-575626.2649999999</v>
      </c>
      <c r="I45" s="2" t="s">
        <v>202</v>
      </c>
    </row>
    <row r="46" spans="2:9" x14ac:dyDescent="0.25">
      <c r="B46" s="12" t="s">
        <v>137</v>
      </c>
      <c r="C46" s="43" t="str">
        <f>VLOOKUP($B46,'FY2020'!$B:$G,2,FALSE)</f>
        <v>Difference from eliminations</v>
      </c>
      <c r="D46" s="43">
        <f>VLOOKUP($B46,'FY2020'!$B:$G,3,FALSE)</f>
        <v>1009</v>
      </c>
      <c r="E46" s="43" t="str">
        <f>VLOOKUP($B46,'FY2020'!$B:$G,4,FALSE)</f>
        <v>Green Ventures Ltd</v>
      </c>
      <c r="F46" s="44">
        <f>-SUMIF('FY2020'!$B:$B, $B46,'FY2020'!$F:$F)</f>
        <v>0</v>
      </c>
      <c r="G46" s="44">
        <f>-SUMIF('FY2021'!$B:$B,$B46,'FY2021'!$F:$F)</f>
        <v>0</v>
      </c>
      <c r="H46" s="45">
        <f>-SUMIF('FY2022'!$B:$B,$B46,'FY2022'!$F:$F)</f>
        <v>0</v>
      </c>
      <c r="I46" s="2"/>
    </row>
    <row r="47" spans="2:9" x14ac:dyDescent="0.25">
      <c r="B47" s="12" t="s">
        <v>138</v>
      </c>
      <c r="C47" s="43" t="str">
        <f>VLOOKUP($B47,'FY2020'!$B:$G,2,FALSE)</f>
        <v>Difference from eliminations</v>
      </c>
      <c r="D47" s="43">
        <f>VLOOKUP($B47,'FY2020'!$B:$G,3,FALSE)</f>
        <v>1007</v>
      </c>
      <c r="E47" s="43" t="str">
        <f>VLOOKUP($B47,'FY2020'!$B:$G,4,FALSE)</f>
        <v>Generco Sunshine JSC</v>
      </c>
      <c r="F47" s="44">
        <f>-SUMIF('FY2020'!$B:$B, $B47,'FY2020'!$F:$F)</f>
        <v>0</v>
      </c>
      <c r="G47" s="44">
        <f>-SUMIF('FY2021'!$B:$B,$B47,'FY2021'!$F:$F)</f>
        <v>0</v>
      </c>
      <c r="H47" s="45">
        <f>-SUMIF('FY2022'!$B:$B,$B47,'FY2022'!$F:$F)</f>
        <v>0</v>
      </c>
      <c r="I47" s="2"/>
    </row>
    <row r="48" spans="2:9" x14ac:dyDescent="0.25">
      <c r="B48" s="12" t="s">
        <v>139</v>
      </c>
      <c r="C48" s="43" t="str">
        <f>VLOOKUP($B48,'FY2020'!$B:$G,2,FALSE)</f>
        <v>Difference from eliminations</v>
      </c>
      <c r="D48" s="43">
        <f>VLOOKUP($B48,'FY2020'!$B:$G,3,FALSE)</f>
        <v>1008</v>
      </c>
      <c r="E48" s="43" t="str">
        <f>VLOOKUP($B48,'FY2020'!$B:$G,4,FALSE)</f>
        <v>Greenco Ltd</v>
      </c>
      <c r="F48" s="44">
        <f>-SUMIF('FY2020'!$B:$B, $B48,'FY2020'!$F:$F)</f>
        <v>0</v>
      </c>
      <c r="G48" s="44">
        <f>-SUMIF('FY2021'!$B:$B,$B48,'FY2021'!$F:$F)</f>
        <v>0</v>
      </c>
      <c r="H48" s="45">
        <f>-SUMIF('FY2022'!$B:$B,$B48,'FY2022'!$F:$F)</f>
        <v>0</v>
      </c>
      <c r="I48" s="2"/>
    </row>
    <row r="49" spans="2:9" x14ac:dyDescent="0.25">
      <c r="B49" s="12" t="s">
        <v>140</v>
      </c>
      <c r="C49" s="43" t="str">
        <f>VLOOKUP($B49,'FY2020'!$B:$G,2,FALSE)</f>
        <v>Interest income</v>
      </c>
      <c r="D49" s="43">
        <f>VLOOKUP($B49,'FY2020'!$B:$G,3,FALSE)</f>
        <v>1009</v>
      </c>
      <c r="E49" s="43" t="str">
        <f>VLOOKUP($B49,'FY2020'!$B:$G,4,FALSE)</f>
        <v>Green Ventures Ltd</v>
      </c>
      <c r="F49" s="44">
        <f>-SUMIF('FY2020'!$B:$B, $B49,'FY2020'!$F:$F)</f>
        <v>0</v>
      </c>
      <c r="G49" s="44">
        <f>-SUMIF('FY2021'!$B:$B,$B49,'FY2021'!$F:$F)</f>
        <v>0</v>
      </c>
      <c r="H49" s="45">
        <f>-SUMIF('FY2022'!$B:$B,$B49,'FY2022'!$F:$F)</f>
        <v>0</v>
      </c>
      <c r="I49" s="2" t="s">
        <v>208</v>
      </c>
    </row>
    <row r="50" spans="2:9" x14ac:dyDescent="0.25">
      <c r="B50" s="12" t="s">
        <v>141</v>
      </c>
      <c r="C50" s="43" t="str">
        <f>VLOOKUP($B50,'FY2020'!$B:$G,2,FALSE)</f>
        <v>Interest income</v>
      </c>
      <c r="D50" s="43">
        <f>VLOOKUP($B50,'FY2020'!$B:$G,3,FALSE)</f>
        <v>1007</v>
      </c>
      <c r="E50" s="43" t="str">
        <f>VLOOKUP($B50,'FY2020'!$B:$G,4,FALSE)</f>
        <v>Generco Sunshine JSC</v>
      </c>
      <c r="F50" s="44">
        <f>-SUMIF('FY2020'!$B:$B, $B50,'FY2020'!$F:$F)</f>
        <v>0</v>
      </c>
      <c r="G50" s="44">
        <f>-SUMIF('FY2021'!$B:$B,$B50,'FY2021'!$F:$F)</f>
        <v>0</v>
      </c>
      <c r="H50" s="45">
        <f>-SUMIF('FY2022'!$B:$B,$B50,'FY2022'!$F:$F)</f>
        <v>0</v>
      </c>
      <c r="I50" s="2" t="s">
        <v>208</v>
      </c>
    </row>
    <row r="51" spans="2:9" x14ac:dyDescent="0.25">
      <c r="B51" s="12" t="s">
        <v>142</v>
      </c>
      <c r="C51" s="43" t="str">
        <f>VLOOKUP($B51,'FY2020'!$B:$G,2,FALSE)</f>
        <v>Interest income</v>
      </c>
      <c r="D51" s="43">
        <f>VLOOKUP($B51,'FY2020'!$B:$G,3,FALSE)</f>
        <v>1008</v>
      </c>
      <c r="E51" s="43" t="str">
        <f>VLOOKUP($B51,'FY2020'!$B:$G,4,FALSE)</f>
        <v>Greenco Ltd</v>
      </c>
      <c r="F51" s="44">
        <f>-SUMIF('FY2020'!$B:$B, $B51,'FY2020'!$F:$F)</f>
        <v>0</v>
      </c>
      <c r="G51" s="44">
        <f>-SUMIF('FY2021'!$B:$B,$B51,'FY2021'!$F:$F)</f>
        <v>0</v>
      </c>
      <c r="H51" s="45">
        <f>-SUMIF('FY2022'!$B:$B,$B51,'FY2022'!$F:$F)</f>
        <v>0</v>
      </c>
      <c r="I51" s="2" t="s">
        <v>208</v>
      </c>
    </row>
    <row r="52" spans="2:9" x14ac:dyDescent="0.25">
      <c r="B52" s="12" t="s">
        <v>143</v>
      </c>
      <c r="C52" s="43" t="str">
        <f>VLOOKUP($B52,'FY2020'!$B:$G,2,FALSE)</f>
        <v>Interest income</v>
      </c>
      <c r="D52" s="43">
        <f>VLOOKUP($B52,'FY2020'!$B:$G,3,FALSE)</f>
        <v>1240</v>
      </c>
      <c r="E52" s="43" t="str">
        <f>VLOOKUP($B52,'FY2020'!$B:$G,4,FALSE)</f>
        <v xml:space="preserve">Generco UK </v>
      </c>
      <c r="F52" s="44">
        <f>-SUMIF('FY2020'!$B:$B, $B52,'FY2020'!$F:$F)</f>
        <v>35810.228000000003</v>
      </c>
      <c r="G52" s="44">
        <f>-SUMIF('FY2021'!$B:$B,$B52,'FY2021'!$F:$F)</f>
        <v>34224.959999999999</v>
      </c>
      <c r="H52" s="45">
        <f>-SUMIF('FY2022'!$B:$B,$B52,'FY2022'!$F:$F)</f>
        <v>0</v>
      </c>
      <c r="I52" s="2" t="s">
        <v>208</v>
      </c>
    </row>
    <row r="53" spans="2:9" x14ac:dyDescent="0.25">
      <c r="B53" s="12" t="s">
        <v>144</v>
      </c>
      <c r="C53" s="43" t="str">
        <f>VLOOKUP($B53,'FY2020'!$B:$G,2,FALSE)</f>
        <v>Interest income</v>
      </c>
      <c r="D53" s="43">
        <f>VLOOKUP($B53,'FY2020'!$B:$G,3,FALSE)</f>
        <v>111111</v>
      </c>
      <c r="E53" s="43" t="str">
        <f>VLOOKUP($B53,'FY2020'!$B:$G,4,FALSE)</f>
        <v>External</v>
      </c>
      <c r="F53" s="44">
        <f>-SUMIF('FY2020'!$B:$B, $B53,'FY2020'!$F:$F)</f>
        <v>51927.417999999998</v>
      </c>
      <c r="G53" s="44">
        <f>-SUMIF('FY2021'!$B:$B,$B53,'FY2021'!$F:$F)</f>
        <v>2204.7199999999998</v>
      </c>
      <c r="H53" s="45">
        <f>-SUMIF('FY2022'!$B:$B,$B53,'FY2022'!$F:$F)</f>
        <v>73809.511999999988</v>
      </c>
      <c r="I53" s="2" t="s">
        <v>208</v>
      </c>
    </row>
    <row r="54" spans="2:9" x14ac:dyDescent="0.25">
      <c r="B54" s="12" t="s">
        <v>145</v>
      </c>
      <c r="C54" s="43" t="str">
        <f>VLOOKUP($B54,'FY2020'!$B:$G,2,FALSE)</f>
        <v>Capitalized interest</v>
      </c>
      <c r="D54" s="43">
        <f>VLOOKUP($B54,'FY2020'!$B:$G,3,FALSE)</f>
        <v>111101</v>
      </c>
      <c r="E54" s="43" t="str">
        <f>VLOOKUP($B54,'FY2020'!$B:$G,4,FALSE)</f>
        <v>Not assigned</v>
      </c>
      <c r="F54" s="44">
        <f>-SUMIF('FY2020'!$B:$B, $B54,'FY2020'!$F:$F)</f>
        <v>862270.63399999996</v>
      </c>
      <c r="G54" s="44">
        <f>-SUMIF('FY2021'!$B:$B,$B54,'FY2021'!$F:$F)</f>
        <v>0</v>
      </c>
      <c r="H54" s="45">
        <f>-SUMIF('FY2022'!$B:$B,$B54,'FY2022'!$F:$F)</f>
        <v>0</v>
      </c>
      <c r="I54" s="2" t="s">
        <v>3</v>
      </c>
    </row>
    <row r="55" spans="2:9" x14ac:dyDescent="0.25">
      <c r="B55" s="12" t="s">
        <v>146</v>
      </c>
      <c r="C55" s="43" t="str">
        <f>VLOOKUP($B55,'FY2020'!$B:$G,2,FALSE)</f>
        <v>Non-recurring costs</v>
      </c>
      <c r="D55" s="43">
        <f>VLOOKUP($B55,'FY2020'!$B:$G,3,FALSE)</f>
        <v>111101</v>
      </c>
      <c r="E55" s="43" t="str">
        <f>VLOOKUP($B55,'FY2020'!$B:$G,4,FALSE)</f>
        <v>Not assigned</v>
      </c>
      <c r="F55" s="44">
        <f>-SUMIF('FY2020'!$B:$B, $B55,'FY2020'!$F:$F)</f>
        <v>-22763</v>
      </c>
      <c r="G55" s="44">
        <f>-SUMIF('FY2021'!$B:$B,$B55,'FY2021'!$F:$F)</f>
        <v>-80617.179999999993</v>
      </c>
      <c r="H55" s="45">
        <f>-SUMIF('FY2022'!$B:$B,$B55,'FY2022'!$F:$F)</f>
        <v>-7173.195999999999</v>
      </c>
      <c r="I55" s="2" t="s">
        <v>209</v>
      </c>
    </row>
    <row r="56" spans="2:9" x14ac:dyDescent="0.25">
      <c r="B56" s="12" t="s">
        <v>147</v>
      </c>
      <c r="C56" s="43" t="str">
        <f>VLOOKUP($B56,'FY2020'!$B:$G,2,FALSE)</f>
        <v>Interest expenses</v>
      </c>
      <c r="D56" s="43">
        <f>VLOOKUP($B56,'FY2020'!$B:$G,3,FALSE)</f>
        <v>88</v>
      </c>
      <c r="E56" s="43" t="str">
        <f>VLOOKUP($B56,'FY2020'!$B:$G,4,FALSE)</f>
        <v>Generco Ltd</v>
      </c>
      <c r="F56" s="44">
        <f>-SUMIF('FY2020'!$B:$B, $B56,'FY2020'!$F:$F)</f>
        <v>-2930430.0120000001</v>
      </c>
      <c r="G56" s="44">
        <f>-SUMIF('FY2021'!$B:$B,$B56,'FY2021'!$F:$F)</f>
        <v>-2752704.22</v>
      </c>
      <c r="H56" s="45">
        <f>-SUMIF('FY2022'!$B:$B,$B56,'FY2022'!$F:$F)</f>
        <v>-2324465.8859999999</v>
      </c>
      <c r="I56" s="2" t="s">
        <v>208</v>
      </c>
    </row>
    <row r="57" spans="2:9" x14ac:dyDescent="0.25">
      <c r="B57" s="12" t="s">
        <v>148</v>
      </c>
      <c r="C57" s="43" t="str">
        <f>VLOOKUP($B57,'FY2020'!$B:$G,2,FALSE)</f>
        <v>Current taxes</v>
      </c>
      <c r="D57" s="43">
        <f>VLOOKUP($B57,'FY2020'!$B:$G,3,FALSE)</f>
        <v>111101</v>
      </c>
      <c r="E57" s="43" t="str">
        <f>VLOOKUP($B57,'FY2020'!$B:$G,4,FALSE)</f>
        <v>Not assigned</v>
      </c>
      <c r="F57" s="44">
        <f>-SUMIF('FY2020'!$B:$B, $B57,'FY2020'!$F:$F)</f>
        <v>49378.641999999993</v>
      </c>
      <c r="G57" s="44">
        <f>-SUMIF('FY2021'!$B:$B,$B57,'FY2021'!$F:$F)</f>
        <v>-496748.70000000007</v>
      </c>
      <c r="H57" s="45">
        <f>-SUMIF('FY2022'!$B:$B,$B57,'FY2022'!$F:$F)</f>
        <v>-2558.1950000000002</v>
      </c>
      <c r="I57" s="2" t="s">
        <v>210</v>
      </c>
    </row>
    <row r="58" spans="2:9" x14ac:dyDescent="0.25">
      <c r="B58" s="12" t="s">
        <v>149</v>
      </c>
      <c r="C58" s="43" t="str">
        <f>VLOOKUP($B58,'FY2020'!$B:$G,2,FALSE)</f>
        <v>Regional taxes</v>
      </c>
      <c r="D58" s="43">
        <f>VLOOKUP($B58,'FY2020'!$B:$G,3,FALSE)</f>
        <v>111101</v>
      </c>
      <c r="E58" s="43" t="str">
        <f>VLOOKUP($B58,'FY2020'!$B:$G,4,FALSE)</f>
        <v>Not assigned</v>
      </c>
      <c r="F58" s="44">
        <f>-SUMIF('FY2020'!$B:$B, $B58,'FY2020'!$F:$F)</f>
        <v>-516250.67</v>
      </c>
      <c r="G58" s="44">
        <f>-SUMIF('FY2021'!$B:$B,$B58,'FY2021'!$F:$F)</f>
        <v>-480872.96000000002</v>
      </c>
      <c r="H58" s="45">
        <f>-SUMIF('FY2022'!$B:$B,$B58,'FY2022'!$F:$F)</f>
        <v>-522710.353</v>
      </c>
      <c r="I58" s="2" t="s">
        <v>210</v>
      </c>
    </row>
    <row r="59" spans="2:9" x14ac:dyDescent="0.25">
      <c r="B59" s="12" t="s">
        <v>150</v>
      </c>
      <c r="C59" s="43" t="str">
        <f>VLOOKUP($B59,'FY2020'!$B:$G,2,FALSE)</f>
        <v>Deferred taxes</v>
      </c>
      <c r="D59" s="43">
        <f>VLOOKUP($B59,'FY2020'!$B:$G,3,FALSE)</f>
        <v>111101</v>
      </c>
      <c r="E59" s="43" t="str">
        <f>VLOOKUP($B59,'FY2020'!$B:$G,4,FALSE)</f>
        <v>Not assigned</v>
      </c>
      <c r="F59" s="44">
        <f>-SUMIF('FY2020'!$B:$B, $B59,'FY2020'!$F:$F)</f>
        <v>-21593.093999999997</v>
      </c>
      <c r="G59" s="44">
        <f>-SUMIF('FY2021'!$B:$B,$B59,'FY2021'!$F:$F)</f>
        <v>-6570.3050000000003</v>
      </c>
      <c r="H59" s="45">
        <f>-SUMIF('FY2022'!$B:$B,$B59,'FY2022'!$F:$F)</f>
        <v>160303.52199999997</v>
      </c>
      <c r="I59" s="2" t="s">
        <v>210</v>
      </c>
    </row>
    <row r="60" spans="2:9" x14ac:dyDescent="0.25">
      <c r="B60" s="12" t="s">
        <v>151</v>
      </c>
      <c r="C60" s="43" t="str">
        <f>VLOOKUP($B60,'FY2020'!$B:$G,2,FALSE)</f>
        <v>Net income/(loss)</v>
      </c>
      <c r="D60" s="43">
        <f>VLOOKUP($B60,'FY2020'!$B:$G,3,FALSE)</f>
        <v>111101</v>
      </c>
      <c r="E60" s="43" t="str">
        <f>VLOOKUP($B60,'FY2020'!$B:$G,4,FALSE)</f>
        <v>Not assigned</v>
      </c>
      <c r="F60" s="44">
        <f>SUMIF('FY2020'!$B:$B, $B60,'FY2020'!$F:$F)</f>
        <v>-2904117.9939999986</v>
      </c>
      <c r="G60" s="44">
        <f>SUMIF('FY2021'!$B:$B,$B60,'FY2021'!$F:$F)</f>
        <v>0</v>
      </c>
      <c r="H60" s="45">
        <f>SUMIF('FY2022'!$B:$B,$B60,'FY2022'!$F:$F)</f>
        <v>0</v>
      </c>
      <c r="I60" s="2" t="s">
        <v>211</v>
      </c>
    </row>
    <row r="61" spans="2:9" x14ac:dyDescent="0.25">
      <c r="B61" s="12" t="s">
        <v>152</v>
      </c>
      <c r="C61" s="43" t="str">
        <f>VLOOKUP($B61,'FY2021'!$B:$G,2,FALSE)</f>
        <v>Core business revenues</v>
      </c>
      <c r="D61" s="43">
        <f>VLOOKUP($B61,'FY2021'!$B:$G,3,FALSE)</f>
        <v>105</v>
      </c>
      <c r="E61" s="43" t="str">
        <f>VLOOKUP($B61,'FY2021'!$B:$G,4,FALSE)</f>
        <v>Generco Healthcare Ltd</v>
      </c>
      <c r="F61" s="44">
        <f>-SUMIF('FY2020'!$B:$B, $B61,'FY2020'!$F:$F)</f>
        <v>0</v>
      </c>
      <c r="G61" s="44">
        <f>-SUMIF('FY2021'!$B:$B,$B61,'FY2021'!$F:$F)</f>
        <v>355396.61499999999</v>
      </c>
      <c r="H61" s="45">
        <f>-SUMIF('FY2022'!$B:$B,$B61,'FY2022'!$F:$F)</f>
        <v>616462.01899999997</v>
      </c>
      <c r="I61" s="2" t="s">
        <v>212</v>
      </c>
    </row>
    <row r="62" spans="2:9" x14ac:dyDescent="0.25">
      <c r="B62" s="12" t="s">
        <v>153</v>
      </c>
      <c r="C62" s="43" t="str">
        <f>VLOOKUP($B62,'FY2021'!$B:$G,2,FALSE)</f>
        <v>Capitalized costs</v>
      </c>
      <c r="D62" s="43" t="str">
        <f>VLOOKUP($B62,'FY2021'!$B:$G,3,FALSE)</f>
        <v>1086</v>
      </c>
      <c r="E62" s="43" t="str">
        <f>VLOOKUP($B62,'FY2021'!$B:$G,4,FALSE)</f>
        <v>G&amp;Resources Ltd</v>
      </c>
      <c r="F62" s="44">
        <f>-SUMIF('FY2020'!$B:$B, $B62,'FY2020'!$F:$F)</f>
        <v>0</v>
      </c>
      <c r="G62" s="44">
        <f>-SUMIF('FY2021'!$B:$B,$B62,'FY2021'!$F:$F)</f>
        <v>420017.14999999997</v>
      </c>
      <c r="H62" s="45">
        <f>-SUMIF('FY2022'!$B:$B,$B62,'FY2022'!$F:$F)</f>
        <v>0</v>
      </c>
      <c r="I62" s="2" t="s">
        <v>3</v>
      </c>
    </row>
    <row r="63" spans="2:9" x14ac:dyDescent="0.25">
      <c r="B63" s="12" t="s">
        <v>154</v>
      </c>
      <c r="C63" s="43" t="str">
        <f>VLOOKUP($B63,'FY2021'!$B:$G,2,FALSE)</f>
        <v>Utility charges</v>
      </c>
      <c r="D63" s="43">
        <f>VLOOKUP($B63,'FY2021'!$B:$G,3,FALSE)</f>
        <v>111111</v>
      </c>
      <c r="E63" s="43" t="str">
        <f>VLOOKUP($B63,'FY2021'!$B:$G,4,FALSE)</f>
        <v>External</v>
      </c>
      <c r="F63" s="44">
        <f>-SUMIF('FY2020'!$B:$B, $B63,'FY2020'!$F:$F)</f>
        <v>0</v>
      </c>
      <c r="G63" s="44">
        <f>-SUMIF('FY2021'!$B:$B,$B63,'FY2021'!$F:$F)</f>
        <v>-14589.33</v>
      </c>
      <c r="H63" s="45">
        <f>-SUMIF('FY2022'!$B:$B,$B63,'FY2022'!$F:$F)</f>
        <v>-20504.509999999998</v>
      </c>
      <c r="I63" s="2" t="s">
        <v>202</v>
      </c>
    </row>
    <row r="64" spans="2:9" x14ac:dyDescent="0.25">
      <c r="B64" s="12" t="s">
        <v>155</v>
      </c>
      <c r="C64" s="43" t="str">
        <f>VLOOKUP($B64,'FY2021'!$B:$G,2,FALSE)</f>
        <v>R&amp;D expenses</v>
      </c>
      <c r="D64" s="43">
        <f>VLOOKUP($B64,'FY2021'!$B:$G,3,FALSE)</f>
        <v>19</v>
      </c>
      <c r="E64" s="43" t="str">
        <f>VLOOKUP($B64,'FY2021'!$B:$G,4,FALSE)</f>
        <v>Generco Cosmetics Ltd</v>
      </c>
      <c r="F64" s="44">
        <f>-SUMIF('FY2020'!$B:$B, $B64,'FY2020'!$F:$F)</f>
        <v>0</v>
      </c>
      <c r="G64" s="44">
        <f>-SUMIF('FY2021'!$B:$B,$B64,'FY2021'!$F:$F)</f>
        <v>-38521</v>
      </c>
      <c r="H64" s="45">
        <f>-SUMIF('FY2022'!$B:$B,$B64,'FY2022'!$F:$F)</f>
        <v>0</v>
      </c>
      <c r="I64" s="2" t="s">
        <v>202</v>
      </c>
    </row>
    <row r="65" spans="2:9" x14ac:dyDescent="0.25">
      <c r="B65" s="12" t="s">
        <v>156</v>
      </c>
      <c r="C65" s="43" t="str">
        <f>VLOOKUP($B65,'FY2021'!$B:$G,2,FALSE)</f>
        <v>R&amp;D expenses</v>
      </c>
      <c r="D65" s="43" t="str">
        <f>VLOOKUP($B65,'FY2021'!$B:$G,3,FALSE)</f>
        <v>1283</v>
      </c>
      <c r="E65" s="43" t="str">
        <f>VLOOKUP($B65,'FY2021'!$B:$G,4,FALSE)</f>
        <v>Generco Ventures Ltd</v>
      </c>
      <c r="F65" s="44">
        <f>-SUMIF('FY2020'!$B:$B, $B65,'FY2020'!$F:$F)</f>
        <v>0</v>
      </c>
      <c r="G65" s="44">
        <f>-SUMIF('FY2021'!$B:$B,$B65,'FY2021'!$F:$F)</f>
        <v>-1820</v>
      </c>
      <c r="H65" s="45">
        <f>-SUMIF('FY2022'!$B:$B,$B65,'FY2022'!$F:$F)</f>
        <v>0</v>
      </c>
      <c r="I65" s="2" t="s">
        <v>202</v>
      </c>
    </row>
    <row r="66" spans="2:9" x14ac:dyDescent="0.25">
      <c r="B66" s="12" t="s">
        <v>157</v>
      </c>
      <c r="C66" s="43" t="str">
        <f>VLOOKUP($B66,'FY2021'!$B:$G,2,FALSE)</f>
        <v>R&amp;D expenses</v>
      </c>
      <c r="D66" s="43" t="str">
        <f>VLOOKUP($B66,'FY2021'!$B:$G,3,FALSE)</f>
        <v>1924</v>
      </c>
      <c r="E66" s="43" t="str">
        <f>VLOOKUP($B66,'FY2021'!$B:$G,4,FALSE)</f>
        <v>Generco Infrastructure Ltd</v>
      </c>
      <c r="F66" s="44">
        <f>-SUMIF('FY2020'!$B:$B, $B66,'FY2020'!$F:$F)</f>
        <v>0</v>
      </c>
      <c r="G66" s="44">
        <f>-SUMIF('FY2021'!$B:$B,$B66,'FY2021'!$F:$F)</f>
        <v>-10448.129999999999</v>
      </c>
      <c r="H66" s="45">
        <f>-SUMIF('FY2022'!$B:$B,$B66,'FY2022'!$F:$F)</f>
        <v>-673.34299999999985</v>
      </c>
      <c r="I66" s="2" t="s">
        <v>202</v>
      </c>
    </row>
    <row r="67" spans="2:9" x14ac:dyDescent="0.25">
      <c r="B67" s="12" t="s">
        <v>158</v>
      </c>
      <c r="C67" s="43" t="str">
        <f>VLOOKUP($B67,'FY2021'!$B:$G,2,FALSE)</f>
        <v>R&amp;D expenses</v>
      </c>
      <c r="D67" s="43" t="str">
        <f>VLOOKUP($B67,'FY2021'!$B:$G,3,FALSE)</f>
        <v>2486</v>
      </c>
      <c r="E67" s="43" t="str">
        <f>VLOOKUP($B67,'FY2021'!$B:$G,4,FALSE)</f>
        <v>Generco Exloration Ltd</v>
      </c>
      <c r="F67" s="44">
        <f>-SUMIF('FY2020'!$B:$B, $B67,'FY2020'!$F:$F)</f>
        <v>0</v>
      </c>
      <c r="G67" s="44">
        <f>-SUMIF('FY2021'!$B:$B,$B67,'FY2021'!$F:$F)</f>
        <v>-10412.5</v>
      </c>
      <c r="H67" s="45">
        <f>-SUMIF('FY2022'!$B:$B,$B67,'FY2022'!$F:$F)</f>
        <v>0</v>
      </c>
      <c r="I67" s="2" t="s">
        <v>202</v>
      </c>
    </row>
    <row r="68" spans="2:9" x14ac:dyDescent="0.25">
      <c r="B68" s="12" t="s">
        <v>159</v>
      </c>
      <c r="C68" s="43" t="str">
        <f>VLOOKUP($B68,'FY2021'!$B:$G,2,FALSE)</f>
        <v>Other personnel expenses</v>
      </c>
      <c r="D68" s="43">
        <f>VLOOKUP($B68,'FY2021'!$B:$G,3,FALSE)</f>
        <v>111101</v>
      </c>
      <c r="E68" s="43" t="str">
        <f>VLOOKUP($B68,'FY2021'!$B:$G,4,FALSE)</f>
        <v>Not assigned</v>
      </c>
      <c r="F68" s="44">
        <f>-SUMIF('FY2020'!$B:$B, $B68,'FY2020'!$F:$F)</f>
        <v>0</v>
      </c>
      <c r="G68" s="44">
        <f>-SUMIF('FY2021'!$B:$B,$B68,'FY2021'!$F:$F)</f>
        <v>-6919.8499999999995</v>
      </c>
      <c r="H68" s="45">
        <f>-SUMIF('FY2022'!$B:$B,$B68,'FY2022'!$F:$F)</f>
        <v>0</v>
      </c>
      <c r="I68" s="2" t="s">
        <v>203</v>
      </c>
    </row>
    <row r="69" spans="2:9" x14ac:dyDescent="0.25">
      <c r="B69" s="12" t="s">
        <v>160</v>
      </c>
      <c r="C69" s="43" t="str">
        <f>VLOOKUP($B69,'FY2021'!$B:$G,2,FALSE)</f>
        <v>D&amp;A</v>
      </c>
      <c r="D69" s="43">
        <f>VLOOKUP($B69,'FY2021'!$B:$G,3,FALSE)</f>
        <v>111101</v>
      </c>
      <c r="E69" s="43" t="str">
        <f>VLOOKUP($B69,'FY2021'!$B:$G,4,FALSE)</f>
        <v>Not assigned</v>
      </c>
      <c r="F69" s="44">
        <f>-SUMIF('FY2020'!$B:$B, $B69,'FY2020'!$F:$F)</f>
        <v>0</v>
      </c>
      <c r="G69" s="44">
        <f>-SUMIF('FY2021'!$B:$B,$B69,'FY2021'!$F:$F)</f>
        <v>-146328.94499999998</v>
      </c>
      <c r="H69" s="45">
        <f>-SUMIF('FY2022'!$B:$B,$B69,'FY2022'!$F:$F)</f>
        <v>-12593.355</v>
      </c>
      <c r="I69" s="2" t="s">
        <v>15</v>
      </c>
    </row>
    <row r="70" spans="2:9" x14ac:dyDescent="0.25">
      <c r="B70" s="12" t="s">
        <v>161</v>
      </c>
      <c r="C70" s="43" t="str">
        <f>VLOOKUP($B70,'FY2021'!$B:$G,2,FALSE)</f>
        <v>Gains from disposal of PP&amp;E</v>
      </c>
      <c r="D70" s="43">
        <f>VLOOKUP($B70,'FY2021'!$B:$G,3,FALSE)</f>
        <v>111111</v>
      </c>
      <c r="E70" s="43" t="str">
        <f>VLOOKUP($B70,'FY2021'!$B:$G,4,FALSE)</f>
        <v>External</v>
      </c>
      <c r="F70" s="44">
        <f>-SUMIF('FY2020'!$B:$B, $B70,'FY2020'!$F:$F)</f>
        <v>0</v>
      </c>
      <c r="G70" s="44">
        <f>-SUMIF('FY2021'!$B:$B,$B70,'FY2021'!$F:$F)</f>
        <v>121553.07499999998</v>
      </c>
      <c r="H70" s="45">
        <f>-SUMIF('FY2022'!$B:$B,$B70,'FY2022'!$F:$F)</f>
        <v>0</v>
      </c>
      <c r="I70" s="2" t="s">
        <v>209</v>
      </c>
    </row>
    <row r="71" spans="2:9" x14ac:dyDescent="0.25">
      <c r="B71" s="12" t="s">
        <v>162</v>
      </c>
      <c r="C71" s="43" t="str">
        <f>VLOOKUP($B71,'FY2021'!$B:$G,2,FALSE)</f>
        <v>Corporate recharges</v>
      </c>
      <c r="D71" s="43">
        <f>VLOOKUP($B71,'FY2021'!$B:$G,3,FALSE)</f>
        <v>19</v>
      </c>
      <c r="E71" s="43" t="str">
        <f>VLOOKUP($B71,'FY2021'!$B:$G,4,FALSE)</f>
        <v>Generco Cosmetics Ltd</v>
      </c>
      <c r="F71" s="44">
        <f>-SUMIF('FY2020'!$B:$B, $B71,'FY2020'!$F:$F)</f>
        <v>0</v>
      </c>
      <c r="G71" s="44">
        <f>-SUMIF('FY2021'!$B:$B,$B71,'FY2021'!$F:$F)</f>
        <v>416278.66</v>
      </c>
      <c r="H71" s="45">
        <f>-SUMIF('FY2022'!$B:$B,$B71,'FY2022'!$F:$F)</f>
        <v>622966.38600000006</v>
      </c>
      <c r="I71" s="2" t="s">
        <v>204</v>
      </c>
    </row>
    <row r="72" spans="2:9" x14ac:dyDescent="0.25">
      <c r="B72" s="12" t="s">
        <v>163</v>
      </c>
      <c r="C72" s="43" t="str">
        <f>VLOOKUP($B72,'FY2021'!$B:$G,2,FALSE)</f>
        <v>Corporate recharges</v>
      </c>
      <c r="D72" s="43" t="str">
        <f>VLOOKUP($B72,'FY2021'!$B:$G,3,FALSE)</f>
        <v>1076</v>
      </c>
      <c r="E72" s="43" t="str">
        <f>VLOOKUP($B72,'FY2021'!$B:$G,4,FALSE)</f>
        <v>Generco Trading Ltd</v>
      </c>
      <c r="F72" s="44">
        <f>-SUMIF('FY2020'!$B:$B, $B72,'FY2020'!$F:$F)</f>
        <v>0</v>
      </c>
      <c r="G72" s="44">
        <f>-SUMIF('FY2021'!$B:$B,$B72,'FY2021'!$F:$F)</f>
        <v>364243.84499999997</v>
      </c>
      <c r="H72" s="45">
        <f>-SUMIF('FY2022'!$B:$B,$B72,'FY2022'!$F:$F)</f>
        <v>0</v>
      </c>
      <c r="I72" s="2" t="s">
        <v>204</v>
      </c>
    </row>
    <row r="73" spans="2:9" x14ac:dyDescent="0.25">
      <c r="B73" s="12" t="s">
        <v>164</v>
      </c>
      <c r="C73" s="43" t="str">
        <f>VLOOKUP($B73,'FY2021'!$B:$G,2,FALSE)</f>
        <v>Corporate recharges</v>
      </c>
      <c r="D73" s="43" t="str">
        <f>VLOOKUP($B73,'FY2021'!$B:$G,3,FALSE)</f>
        <v>1086</v>
      </c>
      <c r="E73" s="43" t="str">
        <f>VLOOKUP($B73,'FY2021'!$B:$G,4,FALSE)</f>
        <v>G&amp;Resources Ltd</v>
      </c>
      <c r="F73" s="44">
        <f>-SUMIF('FY2020'!$B:$B, $B73,'FY2020'!$F:$F)</f>
        <v>0</v>
      </c>
      <c r="G73" s="44">
        <f>-SUMIF('FY2021'!$B:$B,$B73,'FY2021'!$F:$F)</f>
        <v>0</v>
      </c>
      <c r="H73" s="45">
        <f>-SUMIF('FY2022'!$B:$B,$B73,'FY2022'!$F:$F)</f>
        <v>0</v>
      </c>
      <c r="I73" s="2" t="s">
        <v>204</v>
      </c>
    </row>
    <row r="74" spans="2:9" x14ac:dyDescent="0.25">
      <c r="B74" s="12" t="s">
        <v>165</v>
      </c>
      <c r="C74" s="43" t="str">
        <f>VLOOKUP($B74,'FY2021'!$B:$G,2,FALSE)</f>
        <v>Corporate recharges</v>
      </c>
      <c r="D74" s="43" t="str">
        <f>VLOOKUP($B74,'FY2021'!$B:$G,3,FALSE)</f>
        <v>47037</v>
      </c>
      <c r="E74" s="43" t="str">
        <f>VLOOKUP($B74,'FY2021'!$B:$G,4,FALSE)</f>
        <v>G&amp;CR Global Ltd</v>
      </c>
      <c r="F74" s="44">
        <f>-SUMIF('FY2020'!$B:$B, $B74,'FY2020'!$F:$F)</f>
        <v>0</v>
      </c>
      <c r="G74" s="44">
        <f>-SUMIF('FY2021'!$B:$B,$B74,'FY2021'!$F:$F)</f>
        <v>482611.04499999998</v>
      </c>
      <c r="H74" s="45">
        <f>-SUMIF('FY2022'!$B:$B,$B74,'FY2022'!$F:$F)</f>
        <v>1948832.1429999999</v>
      </c>
      <c r="I74" s="2" t="s">
        <v>204</v>
      </c>
    </row>
    <row r="75" spans="2:9" x14ac:dyDescent="0.25">
      <c r="B75" s="12" t="s">
        <v>166</v>
      </c>
      <c r="C75" s="43" t="str">
        <f>VLOOKUP($B75,'FY2021'!$B:$G,2,FALSE)</f>
        <v>Other income</v>
      </c>
      <c r="D75" s="43">
        <f>VLOOKUP($B75,'FY2021'!$B:$G,3,FALSE)</f>
        <v>88</v>
      </c>
      <c r="E75" s="43" t="str">
        <f>VLOOKUP($B75,'FY2021'!$B:$G,4,FALSE)</f>
        <v>Generco Ltd</v>
      </c>
      <c r="F75" s="44">
        <f>-SUMIF('FY2020'!$B:$B, $B75,'FY2020'!$F:$F)</f>
        <v>0</v>
      </c>
      <c r="G75" s="44">
        <f>-SUMIF('FY2021'!$B:$B,$B75,'FY2021'!$F:$F)</f>
        <v>2436.35</v>
      </c>
      <c r="H75" s="45">
        <f>-SUMIF('FY2022'!$B:$B,$B75,'FY2022'!$F:$F)</f>
        <v>0</v>
      </c>
      <c r="I75" s="2" t="s">
        <v>24</v>
      </c>
    </row>
    <row r="76" spans="2:9" x14ac:dyDescent="0.25">
      <c r="B76" s="12" t="s">
        <v>167</v>
      </c>
      <c r="C76" s="43" t="str">
        <f>VLOOKUP($B76,'FY2021'!$B:$G,2,FALSE)</f>
        <v>Concession fees other</v>
      </c>
      <c r="D76" s="43">
        <f>VLOOKUP($B76,'FY2021'!$B:$G,3,FALSE)</f>
        <v>111101</v>
      </c>
      <c r="E76" s="43" t="str">
        <f>VLOOKUP($B76,'FY2021'!$B:$G,4,FALSE)</f>
        <v>Not assigned</v>
      </c>
      <c r="F76" s="44">
        <f>-SUMIF('FY2020'!$B:$B, $B76,'FY2020'!$F:$F)</f>
        <v>0</v>
      </c>
      <c r="G76" s="44">
        <f>-SUMIF('FY2021'!$B:$B,$B76,'FY2021'!$F:$F)</f>
        <v>-81.339999999999989</v>
      </c>
      <c r="H76" s="45">
        <f>-SUMIF('FY2022'!$B:$B,$B76,'FY2022'!$F:$F)</f>
        <v>0</v>
      </c>
      <c r="I76" s="2" t="s">
        <v>202</v>
      </c>
    </row>
    <row r="77" spans="2:9" x14ac:dyDescent="0.25">
      <c r="B77" s="12" t="s">
        <v>168</v>
      </c>
      <c r="C77" s="43" t="str">
        <f>VLOOKUP($B77,'FY2021'!$B:$G,2,FALSE)</f>
        <v>Service expenses</v>
      </c>
      <c r="D77" s="43">
        <f>VLOOKUP($B77,'FY2021'!$B:$G,3,FALSE)</f>
        <v>105</v>
      </c>
      <c r="E77" s="43" t="str">
        <f>VLOOKUP($B77,'FY2021'!$B:$G,4,FALSE)</f>
        <v>Generco Healthcare Ltd</v>
      </c>
      <c r="F77" s="44">
        <f>-SUMIF('FY2020'!$B:$B, $B77,'FY2020'!$F:$F)</f>
        <v>0</v>
      </c>
      <c r="G77" s="44">
        <f>-SUMIF('FY2021'!$B:$B,$B77,'FY2021'!$F:$F)</f>
        <v>-276920</v>
      </c>
      <c r="H77" s="45">
        <f>-SUMIF('FY2022'!$B:$B,$B77,'FY2022'!$F:$F)</f>
        <v>-473575.46100000001</v>
      </c>
      <c r="I77" s="2" t="s">
        <v>206</v>
      </c>
    </row>
    <row r="78" spans="2:9" x14ac:dyDescent="0.25">
      <c r="B78" s="12" t="s">
        <v>169</v>
      </c>
      <c r="C78" s="43" t="str">
        <f>VLOOKUP($B78,'FY2021'!$B:$G,2,FALSE)</f>
        <v>Insurance expenses</v>
      </c>
      <c r="D78" s="43">
        <f>VLOOKUP($B78,'FY2021'!$B:$G,3,FALSE)</f>
        <v>1900</v>
      </c>
      <c r="E78" s="43" t="str">
        <f>VLOOKUP($B78,'FY2021'!$B:$G,4,FALSE)</f>
        <v>Generco Metals Gm</v>
      </c>
      <c r="F78" s="44">
        <f>-SUMIF('FY2020'!$B:$B, $B78,'FY2020'!$F:$F)</f>
        <v>0</v>
      </c>
      <c r="G78" s="44">
        <f>-SUMIF('FY2021'!$B:$B,$B78,'FY2021'!$F:$F)</f>
        <v>0</v>
      </c>
      <c r="H78" s="45">
        <f>-SUMIF('FY2022'!$B:$B,$B78,'FY2022'!$F:$F)</f>
        <v>0</v>
      </c>
      <c r="I78" s="2"/>
    </row>
    <row r="79" spans="2:9" x14ac:dyDescent="0.25">
      <c r="B79" s="12" t="s">
        <v>170</v>
      </c>
      <c r="C79" s="43" t="str">
        <f>VLOOKUP($B79,'FY2021'!$B:$G,2,FALSE)</f>
        <v>Travel expenses</v>
      </c>
      <c r="D79" s="43" t="str">
        <f>VLOOKUP($B79,'FY2021'!$B:$G,3,FALSE)</f>
        <v>1118</v>
      </c>
      <c r="E79" s="43" t="str">
        <f>VLOOKUP($B79,'FY2021'!$B:$G,4,FALSE)</f>
        <v>Gener Green LLC</v>
      </c>
      <c r="F79" s="44">
        <f>-SUMIF('FY2020'!$B:$B, $B79,'FY2020'!$F:$F)</f>
        <v>0</v>
      </c>
      <c r="G79" s="44">
        <f>-SUMIF('FY2021'!$B:$B,$B79,'FY2021'!$F:$F)</f>
        <v>-23928.799999999999</v>
      </c>
      <c r="H79" s="45">
        <f>-SUMIF('FY2022'!$B:$B,$B79,'FY2022'!$F:$F)</f>
        <v>0</v>
      </c>
      <c r="I79" s="2" t="s">
        <v>202</v>
      </c>
    </row>
    <row r="80" spans="2:9" x14ac:dyDescent="0.25">
      <c r="B80" s="12" t="s">
        <v>171</v>
      </c>
      <c r="C80" s="43" t="str">
        <f>VLOOKUP($B80,'FY2021'!$B:$G,2,FALSE)</f>
        <v>Losses fr disposal of PPE</v>
      </c>
      <c r="D80" s="43">
        <f>VLOOKUP($B80,'FY2021'!$B:$G,3,FALSE)</f>
        <v>111111</v>
      </c>
      <c r="E80" s="43" t="str">
        <f>VLOOKUP($B80,'FY2021'!$B:$G,4,FALSE)</f>
        <v>External</v>
      </c>
      <c r="F80" s="44">
        <f>-SUMIF('FY2020'!$B:$B, $B80,'FY2020'!$F:$F)</f>
        <v>0</v>
      </c>
      <c r="G80" s="44">
        <f>-SUMIF('FY2021'!$B:$B,$B80,'FY2021'!$F:$F)</f>
        <v>-308232</v>
      </c>
      <c r="H80" s="45">
        <f>-SUMIF('FY2022'!$B:$B,$B80,'FY2022'!$F:$F)</f>
        <v>0</v>
      </c>
      <c r="I80" s="2" t="s">
        <v>209</v>
      </c>
    </row>
    <row r="81" spans="2:9" x14ac:dyDescent="0.25">
      <c r="B81" s="12" t="s">
        <v>172</v>
      </c>
      <c r="C81" s="43" t="str">
        <f>VLOOKUP($B81,'FY2021'!$B:$G,2,FALSE)</f>
        <v>Other operative currency differences</v>
      </c>
      <c r="D81" s="43">
        <f>VLOOKUP($B81,'FY2021'!$B:$G,3,FALSE)</f>
        <v>19</v>
      </c>
      <c r="E81" s="43" t="str">
        <f>VLOOKUP($B81,'FY2021'!$B:$G,4,FALSE)</f>
        <v>Generco Cosmetics Ltd</v>
      </c>
      <c r="F81" s="44">
        <f>-SUMIF('FY2020'!$B:$B, $B81,'FY2020'!$F:$F)</f>
        <v>0</v>
      </c>
      <c r="G81" s="44">
        <f>-SUMIF('FY2021'!$B:$B,$B81,'FY2021'!$F:$F)</f>
        <v>-13422.779999999999</v>
      </c>
      <c r="H81" s="45">
        <f>-SUMIF('FY2022'!$B:$B,$B81,'FY2022'!$F:$F)</f>
        <v>0</v>
      </c>
      <c r="I81" s="2" t="s">
        <v>202</v>
      </c>
    </row>
    <row r="82" spans="2:9" x14ac:dyDescent="0.25">
      <c r="B82" s="12" t="s">
        <v>173</v>
      </c>
      <c r="C82" s="43" t="str">
        <f>VLOOKUP($B82,'FY2021'!$B:$G,2,FALSE)</f>
        <v>Other operative currency differences</v>
      </c>
      <c r="D82" s="43">
        <f>VLOOKUP($B82,'FY2021'!$B:$G,3,FALSE)</f>
        <v>111111</v>
      </c>
      <c r="E82" s="43" t="str">
        <f>VLOOKUP($B82,'FY2021'!$B:$G,4,FALSE)</f>
        <v>External</v>
      </c>
      <c r="F82" s="44">
        <f>-SUMIF('FY2020'!$B:$B, $B82,'FY2020'!$F:$F)</f>
        <v>0</v>
      </c>
      <c r="G82" s="44">
        <f>-SUMIF('FY2021'!$B:$B,$B82,'FY2021'!$F:$F)</f>
        <v>-4045.6150000000002</v>
      </c>
      <c r="H82" s="45">
        <f>-SUMIF('FY2022'!$B:$B,$B82,'FY2022'!$F:$F)</f>
        <v>0</v>
      </c>
      <c r="I82" s="2" t="s">
        <v>202</v>
      </c>
    </row>
    <row r="83" spans="2:9" x14ac:dyDescent="0.25">
      <c r="B83" s="12" t="s">
        <v>174</v>
      </c>
      <c r="C83" s="43" t="str">
        <f>VLOOKUP($B83,'FY2021'!$B:$G,2,FALSE)</f>
        <v>Property tax</v>
      </c>
      <c r="D83" s="43">
        <f>VLOOKUP($B83,'FY2021'!$B:$G,3,FALSE)</f>
        <v>111111</v>
      </c>
      <c r="E83" s="43" t="str">
        <f>VLOOKUP($B83,'FY2021'!$B:$G,4,FALSE)</f>
        <v>External</v>
      </c>
      <c r="F83" s="44">
        <f>-SUMIF('FY2020'!$B:$B, $B83,'FY2020'!$F:$F)</f>
        <v>0</v>
      </c>
      <c r="G83" s="44">
        <f>-SUMIF('FY2021'!$B:$B,$B83,'FY2021'!$F:$F)</f>
        <v>-49621.144999999997</v>
      </c>
      <c r="H83" s="45">
        <f>-SUMIF('FY2022'!$B:$B,$B83,'FY2022'!$F:$F)</f>
        <v>0</v>
      </c>
      <c r="I83" s="2" t="s">
        <v>202</v>
      </c>
    </row>
    <row r="84" spans="2:9" x14ac:dyDescent="0.25">
      <c r="B84" s="12" t="s">
        <v>175</v>
      </c>
      <c r="C84" s="43" t="str">
        <f>VLOOKUP($B84,'FY2021'!$B:$G,2,FALSE)</f>
        <v>Misc extraordinary expenses</v>
      </c>
      <c r="D84" s="43">
        <f>VLOOKUP($B84,'FY2021'!$B:$G,3,FALSE)</f>
        <v>19</v>
      </c>
      <c r="E84" s="43" t="str">
        <f>VLOOKUP($B84,'FY2021'!$B:$G,4,FALSE)</f>
        <v>Generco Cosmetics Ltd</v>
      </c>
      <c r="F84" s="44">
        <f>-SUMIF('FY2020'!$B:$B, $B84,'FY2020'!$F:$F)</f>
        <v>0</v>
      </c>
      <c r="G84" s="44">
        <f>-SUMIF('FY2021'!$B:$B,$B84,'FY2021'!$F:$F)</f>
        <v>-85462.684999999998</v>
      </c>
      <c r="H84" s="45">
        <f>-SUMIF('FY2022'!$B:$B,$B84,'FY2022'!$F:$F)</f>
        <v>0</v>
      </c>
      <c r="I84" s="2" t="s">
        <v>209</v>
      </c>
    </row>
    <row r="85" spans="2:9" x14ac:dyDescent="0.25">
      <c r="B85" s="12" t="s">
        <v>176</v>
      </c>
      <c r="C85" s="43" t="str">
        <f>VLOOKUP($B85,'FY2021'!$B:$G,2,FALSE)</f>
        <v>Misc extraordinary expenses</v>
      </c>
      <c r="D85" s="43" t="str">
        <f>VLOOKUP($B85,'FY2021'!$B:$G,3,FALSE)</f>
        <v>43</v>
      </c>
      <c r="E85" s="43" t="str">
        <f>VLOOKUP($B85,'FY2021'!$B:$G,4,FALSE)</f>
        <v>Greeny France SL</v>
      </c>
      <c r="F85" s="44">
        <f>-SUMIF('FY2020'!$B:$B, $B85,'FY2020'!$F:$F)</f>
        <v>0</v>
      </c>
      <c r="G85" s="44">
        <f>-SUMIF('FY2021'!$B:$B,$B85,'FY2021'!$F:$F)</f>
        <v>-11422.144999999999</v>
      </c>
      <c r="H85" s="45">
        <f>-SUMIF('FY2022'!$B:$B,$B85,'FY2022'!$F:$F)</f>
        <v>0</v>
      </c>
      <c r="I85" s="2" t="s">
        <v>209</v>
      </c>
    </row>
    <row r="86" spans="2:9" x14ac:dyDescent="0.25">
      <c r="B86" s="12" t="s">
        <v>177</v>
      </c>
      <c r="C86" s="43" t="str">
        <f>VLOOKUP($B86,'FY2021'!$B:$G,2,FALSE)</f>
        <v>Misc extraordinary expenses</v>
      </c>
      <c r="D86" s="43" t="str">
        <f>VLOOKUP($B86,'FY2021'!$B:$G,3,FALSE)</f>
        <v>1924</v>
      </c>
      <c r="E86" s="43" t="str">
        <f>VLOOKUP($B86,'FY2021'!$B:$G,4,FALSE)</f>
        <v>Generco Infrastructure Ltd</v>
      </c>
      <c r="F86" s="44">
        <f>-SUMIF('FY2020'!$B:$B, $B86,'FY2020'!$F:$F)</f>
        <v>0</v>
      </c>
      <c r="G86" s="44">
        <f>-SUMIF('FY2021'!$B:$B,$B86,'FY2021'!$F:$F)</f>
        <v>-84438.864999999991</v>
      </c>
      <c r="H86" s="45">
        <f>-SUMIF('FY2022'!$B:$B,$B86,'FY2022'!$F:$F)</f>
        <v>0</v>
      </c>
      <c r="I86" s="2" t="s">
        <v>209</v>
      </c>
    </row>
    <row r="87" spans="2:9" x14ac:dyDescent="0.25">
      <c r="B87" s="12" t="s">
        <v>178</v>
      </c>
      <c r="C87" s="43" t="str">
        <f>VLOOKUP($B87,'FY2021'!$B:$G,2,FALSE)</f>
        <v>Difference from eliminations</v>
      </c>
      <c r="D87" s="43" t="str">
        <f>VLOOKUP($B87,'FY2021'!$B:$G,3,FALSE)</f>
        <v>1086</v>
      </c>
      <c r="E87" s="43" t="str">
        <f>VLOOKUP($B87,'FY2021'!$B:$G,4,FALSE)</f>
        <v>G&amp;Resources Ltd</v>
      </c>
      <c r="F87" s="44">
        <f>-SUMIF('FY2020'!$B:$B, $B87,'FY2020'!$F:$F)</f>
        <v>0</v>
      </c>
      <c r="G87" s="44">
        <f>-SUMIF('FY2021'!$B:$B,$B87,'FY2021'!$F:$F)</f>
        <v>0</v>
      </c>
      <c r="H87" s="45">
        <f>-SUMIF('FY2022'!$B:$B,$B87,'FY2022'!$F:$F)</f>
        <v>0</v>
      </c>
      <c r="I87" s="2"/>
    </row>
    <row r="88" spans="2:9" x14ac:dyDescent="0.25">
      <c r="B88" s="12" t="s">
        <v>179</v>
      </c>
      <c r="C88" s="43" t="str">
        <f>VLOOKUP($B88,'FY2021'!$B:$G,2,FALSE)</f>
        <v>Interest income</v>
      </c>
      <c r="D88" s="43" t="str">
        <f>VLOOKUP($B88,'FY2021'!$B:$G,3,FALSE)</f>
        <v>1086</v>
      </c>
      <c r="E88" s="43" t="str">
        <f>VLOOKUP($B88,'FY2021'!$B:$G,4,FALSE)</f>
        <v>G&amp;Resources Ltd</v>
      </c>
      <c r="F88" s="44">
        <f>-SUMIF('FY2020'!$B:$B, $B88,'FY2020'!$F:$F)</f>
        <v>0</v>
      </c>
      <c r="G88" s="44">
        <f>-SUMIF('FY2021'!$B:$B,$B88,'FY2021'!$F:$F)</f>
        <v>0</v>
      </c>
      <c r="H88" s="45">
        <f>-SUMIF('FY2022'!$B:$B,$B88,'FY2022'!$F:$F)</f>
        <v>0</v>
      </c>
      <c r="I88" s="2" t="s">
        <v>208</v>
      </c>
    </row>
    <row r="89" spans="2:9" x14ac:dyDescent="0.25">
      <c r="B89" s="12" t="s">
        <v>180</v>
      </c>
      <c r="C89" s="43" t="str">
        <f>VLOOKUP($B89,'FY2021'!$B:$G,2,FALSE)</f>
        <v>Interest income</v>
      </c>
      <c r="D89" s="43">
        <f>VLOOKUP($B89,'FY2021'!$B:$G,3,FALSE)</f>
        <v>1006</v>
      </c>
      <c r="E89" s="43" t="str">
        <f>VLOOKUP($B89,'FY2021'!$B:$G,4,FALSE)</f>
        <v>Generco Mining GmbH</v>
      </c>
      <c r="F89" s="44">
        <f>-SUMIF('FY2020'!$B:$B, $B89,'FY2020'!$F:$F)</f>
        <v>0</v>
      </c>
      <c r="G89" s="44">
        <f>-SUMIF('FY2021'!$B:$B,$B89,'FY2021'!$F:$F)</f>
        <v>6778.415</v>
      </c>
      <c r="H89" s="45">
        <f>-SUMIF('FY2022'!$B:$B,$B89,'FY2022'!$F:$F)</f>
        <v>0</v>
      </c>
      <c r="I89" s="2" t="s">
        <v>208</v>
      </c>
    </row>
    <row r="90" spans="2:9" x14ac:dyDescent="0.25">
      <c r="B90" s="12" t="s">
        <v>181</v>
      </c>
      <c r="C90" s="43" t="str">
        <f>VLOOKUP($B90,'FY2021'!$B:$G,2,FALSE)</f>
        <v>Interest expenses</v>
      </c>
      <c r="D90" s="43">
        <f>VLOOKUP($B90,'FY2021'!$B:$G,3,FALSE)</f>
        <v>1007</v>
      </c>
      <c r="E90" s="43" t="str">
        <f>VLOOKUP($B90,'FY2021'!$B:$G,4,FALSE)</f>
        <v>Generco Semiconductors Ltd</v>
      </c>
      <c r="F90" s="44">
        <f>-SUMIF('FY2020'!$B:$B, $B90,'FY2020'!$F:$F)</f>
        <v>0</v>
      </c>
      <c r="G90" s="44">
        <f>-SUMIF('FY2021'!$B:$B,$B90,'FY2021'!$F:$F)</f>
        <v>0</v>
      </c>
      <c r="H90" s="45">
        <f>-SUMIF('FY2022'!$B:$B,$B90,'FY2022'!$F:$F)</f>
        <v>0</v>
      </c>
      <c r="I90" s="2" t="s">
        <v>208</v>
      </c>
    </row>
    <row r="91" spans="2:9" x14ac:dyDescent="0.25">
      <c r="B91" s="12" t="s">
        <v>182</v>
      </c>
      <c r="C91" s="43" t="str">
        <f>VLOOKUP($B91,'FY2021'!$B:$G,2,FALSE)</f>
        <v>Interest expenses</v>
      </c>
      <c r="D91" s="43">
        <f>VLOOKUP($B91,'FY2021'!$B:$G,3,FALSE)</f>
        <v>111111</v>
      </c>
      <c r="E91" s="43" t="str">
        <f>VLOOKUP($B91,'FY2021'!$B:$G,4,FALSE)</f>
        <v>External</v>
      </c>
      <c r="F91" s="44">
        <f>-SUMIF('FY2020'!$B:$B, $B91,'FY2020'!$F:$F)</f>
        <v>0</v>
      </c>
      <c r="G91" s="44">
        <f>-SUMIF('FY2021'!$B:$B,$B91,'FY2021'!$F:$F)</f>
        <v>-1250.7950000000001</v>
      </c>
      <c r="H91" s="45">
        <f>-SUMIF('FY2022'!$B:$B,$B91,'FY2022'!$F:$F)</f>
        <v>-51.454999999999998</v>
      </c>
      <c r="I91" s="2" t="s">
        <v>208</v>
      </c>
    </row>
    <row r="92" spans="2:9" x14ac:dyDescent="0.25">
      <c r="B92" s="12" t="s">
        <v>183</v>
      </c>
      <c r="C92" s="43" t="str">
        <f>VLOOKUP($B92,'FY2021'!$B:$G,2,FALSE)</f>
        <v>Impairment of participation</v>
      </c>
      <c r="D92" s="43">
        <f>VLOOKUP($B92,'FY2021'!$B:$G,3,FALSE)</f>
        <v>1240</v>
      </c>
      <c r="E92" s="43" t="str">
        <f>VLOOKUP($B92,'FY2021'!$B:$G,4,FALSE)</f>
        <v xml:space="preserve">Generco UK </v>
      </c>
      <c r="F92" s="44">
        <f>-SUMIF('FY2020'!$B:$B, $B92,'FY2020'!$F:$F)</f>
        <v>0</v>
      </c>
      <c r="G92" s="44">
        <f>-SUMIF('FY2021'!$B:$B,$B92,'FY2021'!$F:$F)</f>
        <v>-4130000</v>
      </c>
      <c r="H92" s="45">
        <f>-SUMIF('FY2022'!$B:$B,$B92,'FY2022'!$F:$F)</f>
        <v>0</v>
      </c>
      <c r="I92" s="2" t="s">
        <v>209</v>
      </c>
    </row>
    <row r="93" spans="2:9" x14ac:dyDescent="0.25">
      <c r="B93" s="12" t="s">
        <v>184</v>
      </c>
      <c r="C93" s="43" t="str">
        <f>VLOOKUP($B93,'FY2021'!$B:$G,2,FALSE)</f>
        <v>Quarterly changes in current taxes</v>
      </c>
      <c r="D93" s="43">
        <f>VLOOKUP($B93,'FY2021'!$B:$G,3,FALSE)</f>
        <v>111101</v>
      </c>
      <c r="E93" s="43" t="str">
        <f>VLOOKUP($B93,'FY2021'!$B:$G,4,FALSE)</f>
        <v>Not assigned</v>
      </c>
      <c r="F93" s="44">
        <f>-SUMIF('FY2020'!$B:$B, $B93,'FY2020'!$F:$F)</f>
        <v>0</v>
      </c>
      <c r="G93" s="44">
        <f>-SUMIF('FY2021'!$B:$B,$B93,'FY2021'!$F:$F)</f>
        <v>0</v>
      </c>
      <c r="H93" s="45">
        <f>-SUMIF('FY2022'!$B:$B,$B93,'FY2022'!$F:$F)</f>
        <v>0</v>
      </c>
      <c r="I93" s="2"/>
    </row>
    <row r="94" spans="2:9" x14ac:dyDescent="0.25">
      <c r="B94" s="12" t="s">
        <v>185</v>
      </c>
      <c r="C94" s="43" t="str">
        <f>VLOOKUP($B94,'FY2021'!$B:$G,2,FALSE)</f>
        <v>Net income/(loss)</v>
      </c>
      <c r="D94" s="43">
        <f>VLOOKUP($B94,'FY2021'!$B:$G,3,FALSE)</f>
        <v>111101</v>
      </c>
      <c r="E94" s="43" t="str">
        <f>VLOOKUP($B94,'FY2021'!$B:$G,4,FALSE)</f>
        <v>Not assigned</v>
      </c>
      <c r="F94" s="44">
        <f>SUMIF('FY2020'!$B:$B, $B94,'FY2020'!$F:$F)</f>
        <v>0</v>
      </c>
      <c r="G94" s="44">
        <f>SUMIF('FY2021'!$B:$B,$B94,'FY2021'!$F:$F)</f>
        <v>6073808.1600000001</v>
      </c>
      <c r="H94" s="45">
        <f>SUMIF('FY2022'!$B:$B,$B94,'FY2022'!$F:$F)</f>
        <v>-779290.47600000002</v>
      </c>
      <c r="I94" s="2" t="s">
        <v>211</v>
      </c>
    </row>
    <row r="95" spans="2:9" x14ac:dyDescent="0.25">
      <c r="B95" s="12" t="s">
        <v>186</v>
      </c>
      <c r="C95" s="43" t="str">
        <f>VLOOKUP($B95,'FY2022'!$B:$G,2,FALSE)</f>
        <v>Operating expenses for utilities</v>
      </c>
      <c r="D95" s="43">
        <f>VLOOKUP($B95,'FY2022'!$B:$G,3,FALSE)</f>
        <v>111111</v>
      </c>
      <c r="E95" s="43" t="str">
        <f>VLOOKUP($B95,'FY2022'!$B:$G,4,FALSE)</f>
        <v>External</v>
      </c>
      <c r="F95" s="44">
        <f>-SUMIF('FY2020'!$B:$B, $B95,'FY2020'!$F:$F)</f>
        <v>0</v>
      </c>
      <c r="G95" s="44">
        <f>-SUMIF('FY2021'!$B:$B,$B95,'FY2021'!$F:$F)</f>
        <v>0</v>
      </c>
      <c r="H95" s="45">
        <f>-SUMIF('FY2022'!$B:$B,$B95,'FY2022'!$F:$F)</f>
        <v>-13691.949999999999</v>
      </c>
      <c r="I95" s="2" t="s">
        <v>202</v>
      </c>
    </row>
    <row r="96" spans="2:9" x14ac:dyDescent="0.25">
      <c r="B96" s="12" t="s">
        <v>187</v>
      </c>
      <c r="C96" s="43" t="str">
        <f>VLOOKUP($B96,'FY2022'!$B:$G,2,FALSE)</f>
        <v>R&amp;D expenses</v>
      </c>
      <c r="D96" s="43" t="str">
        <f>VLOOKUP($B96,'FY2022'!$B:$G,3,FALSE)</f>
        <v>2185</v>
      </c>
      <c r="E96" s="43" t="str">
        <f>VLOOKUP($B96,'FY2022'!$B:$G,4,FALSE)</f>
        <v>Generco Green Projects GmbH</v>
      </c>
      <c r="F96" s="44">
        <f>-SUMIF('FY2020'!$B:$B, $B96,'FY2020'!$F:$F)</f>
        <v>0</v>
      </c>
      <c r="G96" s="44">
        <f>-SUMIF('FY2021'!$B:$B,$B96,'FY2021'!$F:$F)</f>
        <v>0</v>
      </c>
      <c r="H96" s="45">
        <f>-SUMIF('FY2022'!$B:$B,$B96,'FY2022'!$F:$F)</f>
        <v>-192017.14499999996</v>
      </c>
      <c r="I96" s="2" t="s">
        <v>202</v>
      </c>
    </row>
    <row r="97" spans="2:9" x14ac:dyDescent="0.25">
      <c r="B97" s="12" t="s">
        <v>188</v>
      </c>
      <c r="C97" s="43" t="str">
        <f>VLOOKUP($B97,'FY2022'!$B:$G,2,FALSE)</f>
        <v>R&amp;D expenses</v>
      </c>
      <c r="D97" s="43" t="str">
        <f>VLOOKUP($B97,'FY2022'!$B:$G,3,FALSE)</f>
        <v>2240</v>
      </c>
      <c r="E97" s="43" t="str">
        <f>VLOOKUP($B97,'FY2022'!$B:$G,4,FALSE)</f>
        <v>Greeny Germany GmbH</v>
      </c>
      <c r="F97" s="44">
        <f>-SUMIF('FY2020'!$B:$B, $B97,'FY2020'!$F:$F)</f>
        <v>0</v>
      </c>
      <c r="G97" s="44">
        <f>-SUMIF('FY2021'!$B:$B,$B97,'FY2021'!$F:$F)</f>
        <v>0</v>
      </c>
      <c r="H97" s="45">
        <f>-SUMIF('FY2022'!$B:$B,$B97,'FY2022'!$F:$F)</f>
        <v>-375290.46599999996</v>
      </c>
      <c r="I97" s="2" t="s">
        <v>202</v>
      </c>
    </row>
    <row r="98" spans="2:9" x14ac:dyDescent="0.25">
      <c r="B98" s="12" t="s">
        <v>189</v>
      </c>
      <c r="C98" s="43" t="str">
        <f>VLOOKUP($B98,'FY2022'!$B:$G,2,FALSE)</f>
        <v>R&amp;D expenses</v>
      </c>
      <c r="D98" s="43">
        <f>VLOOKUP($B98,'FY2022'!$B:$G,3,FALSE)</f>
        <v>17000</v>
      </c>
      <c r="E98" s="43" t="str">
        <f>VLOOKUP($B98,'FY2022'!$B:$G,4,FALSE)</f>
        <v>Generco Risk Management Ltd</v>
      </c>
      <c r="F98" s="44">
        <f>-SUMIF('FY2020'!$B:$B, $B98,'FY2020'!$F:$F)</f>
        <v>0</v>
      </c>
      <c r="G98" s="44">
        <f>-SUMIF('FY2021'!$B:$B,$B98,'FY2021'!$F:$F)</f>
        <v>0</v>
      </c>
      <c r="H98" s="45">
        <f>-SUMIF('FY2022'!$B:$B,$B98,'FY2022'!$F:$F)</f>
        <v>-4920</v>
      </c>
      <c r="I98" s="2" t="s">
        <v>202</v>
      </c>
    </row>
    <row r="99" spans="2:9" x14ac:dyDescent="0.25">
      <c r="B99" s="12" t="s">
        <v>190</v>
      </c>
      <c r="C99" s="43" t="str">
        <f>VLOOKUP($B99,'FY2022'!$B:$G,2,FALSE)</f>
        <v>Other operative currency differences</v>
      </c>
      <c r="D99" s="43" t="str">
        <f>VLOOKUP($B99,'FY2022'!$B:$G,3,FALSE)</f>
        <v>1118</v>
      </c>
      <c r="E99" s="43" t="str">
        <f>VLOOKUP($B99,'FY2022'!$B:$G,4,FALSE)</f>
        <v>Gener Green LLC</v>
      </c>
      <c r="F99" s="44">
        <f>-SUMIF('FY2020'!$B:$B, $B99,'FY2020'!$F:$F)</f>
        <v>0</v>
      </c>
      <c r="G99" s="44">
        <f>-SUMIF('FY2021'!$B:$B,$B99,'FY2021'!$F:$F)</f>
        <v>0</v>
      </c>
      <c r="H99" s="45">
        <f>-SUMIF('FY2022'!$B:$B,$B99,'FY2022'!$F:$F)</f>
        <v>0</v>
      </c>
      <c r="I99" s="2" t="s">
        <v>202</v>
      </c>
    </row>
    <row r="100" spans="2:9" x14ac:dyDescent="0.25">
      <c r="B100" s="12" t="s">
        <v>191</v>
      </c>
      <c r="C100" s="43" t="str">
        <f>VLOOKUP($B100,'FY2022'!$B:$G,2,FALSE)</f>
        <v>Other operative currency differences</v>
      </c>
      <c r="D100" s="43">
        <f>VLOOKUP($B100,'FY2022'!$B:$G,3,FALSE)</f>
        <v>111111</v>
      </c>
      <c r="E100" s="43" t="str">
        <f>VLOOKUP($B100,'FY2022'!$B:$G,4,FALSE)</f>
        <v>External</v>
      </c>
      <c r="F100" s="44">
        <f>-SUMIF('FY2020'!$B:$B, $B100,'FY2020'!$F:$F)</f>
        <v>0</v>
      </c>
      <c r="G100" s="44">
        <f>-SUMIF('FY2021'!$B:$B,$B100,'FY2021'!$F:$F)</f>
        <v>0</v>
      </c>
      <c r="H100" s="45">
        <f>-SUMIF('FY2022'!$B:$B,$B100,'FY2022'!$F:$F)</f>
        <v>1252.8369999999998</v>
      </c>
      <c r="I100" s="2" t="s">
        <v>202</v>
      </c>
    </row>
    <row r="101" spans="2:9" x14ac:dyDescent="0.25">
      <c r="B101" s="12" t="s">
        <v>192</v>
      </c>
      <c r="C101" s="43" t="str">
        <f>VLOOKUP($B101,'FY2022'!$B:$G,2,FALSE)</f>
        <v>Corporate recharges</v>
      </c>
      <c r="D101" s="43">
        <f>VLOOKUP($B101,'FY2022'!$B:$G,3,FALSE)</f>
        <v>1006</v>
      </c>
      <c r="E101" s="43" t="str">
        <f>VLOOKUP($B101,'FY2022'!$B:$G,4,FALSE)</f>
        <v>Generco Mining GmbH</v>
      </c>
      <c r="F101" s="44">
        <f>-SUMIF('FY2020'!$B:$B, $B101,'FY2020'!$F:$F)</f>
        <v>0</v>
      </c>
      <c r="G101" s="44">
        <f>-SUMIF('FY2021'!$B:$B,$B101,'FY2021'!$F:$F)</f>
        <v>0</v>
      </c>
      <c r="H101" s="45">
        <f>-SUMIF('FY2022'!$B:$B,$B101,'FY2022'!$F:$F)</f>
        <v>0</v>
      </c>
      <c r="I101" s="2" t="s">
        <v>204</v>
      </c>
    </row>
    <row r="102" spans="2:9" x14ac:dyDescent="0.25">
      <c r="B102" s="12" t="s">
        <v>193</v>
      </c>
      <c r="C102" s="43" t="str">
        <f>VLOOKUP($B102,'FY2022'!$B:$G,2,FALSE)</f>
        <v>Reimbursements+compensation for damages</v>
      </c>
      <c r="D102" s="43">
        <f>VLOOKUP($B102,'FY2022'!$B:$G,3,FALSE)</f>
        <v>111111</v>
      </c>
      <c r="E102" s="43" t="str">
        <f>VLOOKUP($B102,'FY2022'!$B:$G,4,FALSE)</f>
        <v>External</v>
      </c>
      <c r="F102" s="44">
        <f>-SUMIF('FY2020'!$B:$B, $B102,'FY2020'!$F:$F)</f>
        <v>0</v>
      </c>
      <c r="G102" s="44">
        <f>-SUMIF('FY2021'!$B:$B,$B102,'FY2021'!$F:$F)</f>
        <v>0</v>
      </c>
      <c r="H102" s="45">
        <f>-SUMIF('FY2022'!$B:$B,$B102,'FY2022'!$F:$F)</f>
        <v>61499.999999999993</v>
      </c>
      <c r="I102" s="2" t="s">
        <v>202</v>
      </c>
    </row>
    <row r="103" spans="2:9" x14ac:dyDescent="0.25">
      <c r="B103" s="12" t="s">
        <v>194</v>
      </c>
      <c r="C103" s="43" t="str">
        <f>VLOOKUP($B103,'FY2022'!$B:$G,2,FALSE)</f>
        <v>Other income</v>
      </c>
      <c r="D103" s="43">
        <f>VLOOKUP($B103,'FY2022'!$B:$G,3,FALSE)</f>
        <v>105</v>
      </c>
      <c r="E103" s="43" t="str">
        <f>VLOOKUP($B103,'FY2022'!$B:$G,4,FALSE)</f>
        <v>Generco Healthcare Ltd</v>
      </c>
      <c r="F103" s="44">
        <f>-SUMIF('FY2020'!$B:$B, $B103,'FY2020'!$F:$F)</f>
        <v>0</v>
      </c>
      <c r="G103" s="44">
        <f>-SUMIF('FY2021'!$B:$B,$B103,'FY2021'!$F:$F)</f>
        <v>0</v>
      </c>
      <c r="H103" s="45">
        <f>-SUMIF('FY2022'!$B:$B,$B103,'FY2022'!$F:$F)</f>
        <v>30913.425999999996</v>
      </c>
      <c r="I103" s="2" t="s">
        <v>24</v>
      </c>
    </row>
    <row r="104" spans="2:9" x14ac:dyDescent="0.25">
      <c r="B104" s="12" t="s">
        <v>195</v>
      </c>
      <c r="C104" s="43" t="str">
        <f>VLOOKUP($B104,'FY2022'!$B:$G,2,FALSE)</f>
        <v>Leasings</v>
      </c>
      <c r="D104" s="43">
        <f>VLOOKUP($B104,'FY2022'!$B:$G,3,FALSE)</f>
        <v>105</v>
      </c>
      <c r="E104" s="43" t="str">
        <f>VLOOKUP($B104,'FY2022'!$B:$G,4,FALSE)</f>
        <v>Generco Healthcare Ltd</v>
      </c>
      <c r="F104" s="44">
        <f>-SUMIF('FY2020'!$B:$B, $B104,'FY2020'!$F:$F)</f>
        <v>0</v>
      </c>
      <c r="G104" s="44">
        <f>-SUMIF('FY2021'!$B:$B,$B104,'FY2021'!$F:$F)</f>
        <v>0</v>
      </c>
      <c r="H104" s="45">
        <f>-SUMIF('FY2022'!$B:$B,$B104,'FY2022'!$F:$F)</f>
        <v>1423120</v>
      </c>
      <c r="I104" s="2" t="s">
        <v>205</v>
      </c>
    </row>
    <row r="105" spans="2:9" x14ac:dyDescent="0.25">
      <c r="B105" s="12" t="s">
        <v>196</v>
      </c>
      <c r="C105" s="43" t="str">
        <f>VLOOKUP($B105,'FY2022'!$B:$G,2,FALSE)</f>
        <v>Insurance expenses</v>
      </c>
      <c r="D105" s="43">
        <f>VLOOKUP($B105,'FY2022'!$B:$G,3,FALSE)</f>
        <v>88</v>
      </c>
      <c r="E105" s="43" t="str">
        <f>VLOOKUP($B105,'FY2022'!$B:$G,4,FALSE)</f>
        <v>Generco Ltd</v>
      </c>
      <c r="F105" s="44">
        <f>-SUMIF('FY2020'!$B:$B, $B105,'FY2020'!$F:$F)</f>
        <v>0</v>
      </c>
      <c r="G105" s="44">
        <f>-SUMIF('FY2021'!$B:$B,$B105,'FY2021'!$F:$F)</f>
        <v>0</v>
      </c>
      <c r="H105" s="45">
        <f>-SUMIF('FY2022'!$B:$B,$B105,'FY2022'!$F:$F)</f>
        <v>-584.66</v>
      </c>
      <c r="I105" s="2" t="s">
        <v>202</v>
      </c>
    </row>
    <row r="106" spans="2:9" x14ac:dyDescent="0.25">
      <c r="B106" s="12" t="s">
        <v>197</v>
      </c>
      <c r="C106" s="43" t="str">
        <f>VLOOKUP($B106,'FY2022'!$B:$G,2,FALSE)</f>
        <v>Repairs/Maintenance costs</v>
      </c>
      <c r="D106" s="43">
        <f>VLOOKUP($B106,'FY2022'!$B:$G,3,FALSE)</f>
        <v>111111</v>
      </c>
      <c r="E106" s="43" t="str">
        <f>VLOOKUP($B106,'FY2022'!$B:$G,4,FALSE)</f>
        <v>External</v>
      </c>
      <c r="F106" s="44">
        <f>-SUMIF('FY2020'!$B:$B, $B106,'FY2020'!$F:$F)</f>
        <v>0</v>
      </c>
      <c r="G106" s="44">
        <f>-SUMIF('FY2021'!$B:$B,$B106,'FY2021'!$F:$F)</f>
        <v>0</v>
      </c>
      <c r="H106" s="45">
        <f>-SUMIF('FY2022'!$B:$B,$B106,'FY2022'!$F:$F)</f>
        <v>-1352.9999999999998</v>
      </c>
      <c r="I106" s="2" t="s">
        <v>202</v>
      </c>
    </row>
    <row r="107" spans="2:9" x14ac:dyDescent="0.25">
      <c r="B107" s="12" t="s">
        <v>198</v>
      </c>
      <c r="C107" s="43" t="str">
        <f>VLOOKUP($B107,'FY2022'!$B:$G,2,FALSE)</f>
        <v>Impairment of participation</v>
      </c>
      <c r="D107" s="43">
        <f>VLOOKUP($B107,'FY2022'!$B:$G,3,FALSE)</f>
        <v>111101</v>
      </c>
      <c r="E107" s="43" t="str">
        <f>VLOOKUP($B107,'FY2022'!$B:$G,4,FALSE)</f>
        <v>Not assigned</v>
      </c>
      <c r="F107" s="44">
        <f>-SUMIF('FY2020'!$B:$B, $B107,'FY2020'!$F:$F)</f>
        <v>0</v>
      </c>
      <c r="G107" s="44">
        <f>-SUMIF('FY2021'!$B:$B,$B107,'FY2021'!$F:$F)</f>
        <v>0</v>
      </c>
      <c r="H107" s="45">
        <f>-SUMIF('FY2022'!$B:$B,$B107,'FY2022'!$F:$F)</f>
        <v>0</v>
      </c>
      <c r="I107" s="2"/>
    </row>
    <row r="108" spans="2:9" x14ac:dyDescent="0.25">
      <c r="B108" s="12" t="s">
        <v>199</v>
      </c>
      <c r="C108" s="43" t="str">
        <f>VLOOKUP($B108,'FY2022'!$B:$G,2,FALSE)</f>
        <v>Offset segments (tech.)</v>
      </c>
      <c r="D108" s="43">
        <f>VLOOKUP($B108,'FY2022'!$B:$G,3,FALSE)</f>
        <v>111101</v>
      </c>
      <c r="E108" s="43" t="str">
        <f>VLOOKUP($B108,'FY2022'!$B:$G,4,FALSE)</f>
        <v>Not assigned</v>
      </c>
      <c r="F108" s="44">
        <f>-SUMIF('FY2020'!$B:$B, $B108,'FY2020'!$F:$F)</f>
        <v>0</v>
      </c>
      <c r="G108" s="44">
        <f>-SUMIF('FY2021'!$B:$B,$B108,'FY2021'!$F:$F)</f>
        <v>0</v>
      </c>
      <c r="H108" s="45">
        <f>-SUMIF('FY2022'!$B:$B,$B108,'FY2022'!$F:$F)</f>
        <v>0</v>
      </c>
      <c r="I108" s="2"/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3C57-A1A4-42AA-8A0F-DC454BE5F05D}">
  <sheetPr>
    <tabColor theme="9" tint="0.39997558519241921"/>
  </sheetPr>
  <dimension ref="B1:H32"/>
  <sheetViews>
    <sheetView showGridLines="0" workbookViewId="0"/>
  </sheetViews>
  <sheetFormatPr defaultRowHeight="15" x14ac:dyDescent="0.25"/>
  <cols>
    <col min="1" max="1" width="3.7109375" customWidth="1"/>
    <col min="2" max="2" width="24.42578125" bestFit="1" customWidth="1"/>
    <col min="3" max="5" width="16.85546875" style="24" bestFit="1" customWidth="1"/>
    <col min="6" max="6" width="2.28515625" customWidth="1"/>
    <col min="7" max="8" width="12.85546875" bestFit="1" customWidth="1"/>
  </cols>
  <sheetData>
    <row r="1" spans="2:8" ht="21.75" thickBot="1" x14ac:dyDescent="0.4">
      <c r="B1" s="51" t="s">
        <v>213</v>
      </c>
      <c r="C1" s="51"/>
      <c r="D1" s="51"/>
      <c r="E1" s="51"/>
      <c r="F1" s="51"/>
      <c r="G1" s="51"/>
      <c r="H1" s="51"/>
    </row>
    <row r="3" spans="2:8" ht="15.75" thickBot="1" x14ac:dyDescent="0.3">
      <c r="B3" s="23" t="s">
        <v>219</v>
      </c>
      <c r="C3" s="25" t="s">
        <v>86</v>
      </c>
      <c r="D3" s="25" t="s">
        <v>87</v>
      </c>
      <c r="E3" s="25" t="s">
        <v>88</v>
      </c>
      <c r="G3" s="25" t="s">
        <v>221</v>
      </c>
      <c r="H3" s="25" t="s">
        <v>222</v>
      </c>
    </row>
    <row r="4" spans="2:8" x14ac:dyDescent="0.25">
      <c r="B4" t="s">
        <v>201</v>
      </c>
      <c r="C4" s="28">
        <f>SUMIF(Database!$I:$I,$B4,Database!F:F)</f>
        <v>14500341</v>
      </c>
      <c r="D4" s="28">
        <f>SUMIF(Database!$I:$I,$B4,Database!G:G)</f>
        <v>16148295.365</v>
      </c>
      <c r="E4" s="28">
        <f>SUMIF(Database!$I:$I,$B4,Database!H:H)</f>
        <v>15047803.018999999</v>
      </c>
      <c r="G4" s="32">
        <f>IF(ISERROR((D4/C4)-1), "n.a.", IF(((D4/C4)-1)&gt;1, "&gt;100.0%", IF(((D4/C4)-1)&lt;-1, "&lt;-100.0%", ((D4/C4)-1))))</f>
        <v>0.11364935245315966</v>
      </c>
      <c r="H4" s="32">
        <f>IF(ISERROR((E4/D4)-1), "n.a.", IF(((E4/D4)-1)&gt;1, "&gt;100.0%", IF(((E4/D4)-1)&lt;-1, "&lt;-100.0%", ((E4/D4)-1))))</f>
        <v>-6.8149134080444207E-2</v>
      </c>
    </row>
    <row r="5" spans="2:8" x14ac:dyDescent="0.25">
      <c r="B5" t="s">
        <v>2</v>
      </c>
      <c r="C5" s="28">
        <f>SUMIF(Database!$I:$I,$B5,Database!F:F)</f>
        <v>4794856.1919999998</v>
      </c>
      <c r="D5" s="28">
        <f>SUMIF(Database!$I:$I,$B5,Database!G:G)</f>
        <v>6960217.6449999996</v>
      </c>
      <c r="E5" s="28">
        <f>SUMIF(Database!$I:$I,$B5,Database!H:H)</f>
        <v>6373617.5140000004</v>
      </c>
      <c r="G5" s="36">
        <f t="shared" ref="G5:G24" si="0">IF(ISERROR((D5/C5)-1), "n.a.", IF(((D5/C5)-1)&gt;1, "&gt;100.0%", IF(((D5/C5)-1)&lt;-1, "&lt;-100.0%", ((D5/C5)-1))))</f>
        <v>0.45160091696030569</v>
      </c>
      <c r="H5" s="36">
        <f t="shared" ref="H5:H24" si="1">IF(ISERROR((E5/D5)-1), "n.a.", IF(((E5/D5)-1)&gt;1, "&gt;100.0%", IF(((E5/D5)-1)&lt;-1, "&lt;-100.0%", ((E5/D5)-1))))</f>
        <v>-8.4278992542911935E-2</v>
      </c>
    </row>
    <row r="6" spans="2:8" x14ac:dyDescent="0.25">
      <c r="B6" s="20" t="s">
        <v>204</v>
      </c>
      <c r="C6" s="33">
        <f>SUMIF(Database!$I:$I,$B6,Database!F:F)</f>
        <v>3220054.2519999999</v>
      </c>
      <c r="D6" s="33">
        <f>SUMIF(Database!$I:$I,$B6,Database!G:G)</f>
        <v>2924091.9950000001</v>
      </c>
      <c r="E6" s="33">
        <f>SUMIF(Database!$I:$I,$B6,Database!H:H)</f>
        <v>4893177.7299999995</v>
      </c>
      <c r="G6" s="37">
        <f t="shared" si="0"/>
        <v>-9.1912195832158816E-2</v>
      </c>
      <c r="H6" s="37">
        <f t="shared" si="1"/>
        <v>0.67340074743441836</v>
      </c>
    </row>
    <row r="7" spans="2:8" x14ac:dyDescent="0.25">
      <c r="B7" t="s">
        <v>214</v>
      </c>
      <c r="C7" s="28">
        <f>SUM(C4:C6)</f>
        <v>22515251.444000002</v>
      </c>
      <c r="D7" s="28">
        <f t="shared" ref="D7:E7" si="2">SUM(D4:D6)</f>
        <v>26032605.004999999</v>
      </c>
      <c r="E7" s="28">
        <f t="shared" si="2"/>
        <v>26314598.263</v>
      </c>
      <c r="G7" s="36">
        <f t="shared" si="0"/>
        <v>0.15622093183140184</v>
      </c>
      <c r="H7" s="36">
        <f t="shared" si="1"/>
        <v>1.0832310402506318E-2</v>
      </c>
    </row>
    <row r="8" spans="2:8" x14ac:dyDescent="0.25">
      <c r="B8" s="20" t="s">
        <v>8</v>
      </c>
      <c r="C8" s="33">
        <f>SUMIF(Database!$I:$I,$B8,Database!F:F)</f>
        <v>-4428911.7640000004</v>
      </c>
      <c r="D8" s="33">
        <f>SUMIF(Database!$I:$I,$B8,Database!G:G)</f>
        <v>-5463188.8250000002</v>
      </c>
      <c r="E8" s="33">
        <f>SUMIF(Database!$I:$I,$B8,Database!H:H)</f>
        <v>-5674152.0669999998</v>
      </c>
      <c r="G8" s="37">
        <f t="shared" si="0"/>
        <v>0.23352848647991253</v>
      </c>
      <c r="H8" s="37">
        <f t="shared" si="1"/>
        <v>3.861540370609462E-2</v>
      </c>
    </row>
    <row r="9" spans="2:8" x14ac:dyDescent="0.25">
      <c r="B9" t="s">
        <v>215</v>
      </c>
      <c r="C9" s="28">
        <f>SUM(C7:C8)</f>
        <v>18086339.68</v>
      </c>
      <c r="D9" s="28">
        <f t="shared" ref="D9:E9" si="3">SUM(D7:D8)</f>
        <v>20569416.18</v>
      </c>
      <c r="E9" s="28">
        <f t="shared" si="3"/>
        <v>20640446.196000002</v>
      </c>
      <c r="G9" s="36">
        <f t="shared" si="0"/>
        <v>0.13729016174266606</v>
      </c>
      <c r="H9" s="36">
        <f t="shared" si="1"/>
        <v>3.4531858064628107E-3</v>
      </c>
    </row>
    <row r="10" spans="2:8" x14ac:dyDescent="0.25">
      <c r="B10" t="s">
        <v>202</v>
      </c>
      <c r="C10" s="28">
        <f>SUMIF(Database!$I:$I,$B10,Database!F:F)</f>
        <v>-3396648.9799999995</v>
      </c>
      <c r="D10" s="28">
        <f>SUMIF(Database!$I:$I,$B10,Database!G:G)</f>
        <v>-3704843.3449999997</v>
      </c>
      <c r="E10" s="28">
        <f>SUMIF(Database!$I:$I,$B10,Database!H:H)</f>
        <v>-6687483.0379999997</v>
      </c>
      <c r="G10" s="36">
        <f t="shared" si="0"/>
        <v>9.0734829184498267E-2</v>
      </c>
      <c r="H10" s="36">
        <f t="shared" si="1"/>
        <v>0.80506499607475313</v>
      </c>
    </row>
    <row r="11" spans="2:8" x14ac:dyDescent="0.25">
      <c r="B11" t="s">
        <v>203</v>
      </c>
      <c r="C11" s="28">
        <f>SUMIF(Database!$I:$I,$B11,Database!F:F)</f>
        <v>-6170739.04</v>
      </c>
      <c r="D11" s="28">
        <f>SUMIF(Database!$I:$I,$B11,Database!G:G)</f>
        <v>-8071858.9449999994</v>
      </c>
      <c r="E11" s="28">
        <f>SUMIF(Database!$I:$I,$B11,Database!H:H)</f>
        <v>-5835888.175999999</v>
      </c>
      <c r="G11" s="36">
        <f t="shared" si="0"/>
        <v>0.30808625882192531</v>
      </c>
      <c r="H11" s="36">
        <f t="shared" si="1"/>
        <v>-0.27700815688622027</v>
      </c>
    </row>
    <row r="12" spans="2:8" x14ac:dyDescent="0.25">
      <c r="B12" t="s">
        <v>205</v>
      </c>
      <c r="C12" s="28">
        <f>SUMIF(Database!$I:$I,$B12,Database!F:F)</f>
        <v>-1127445.872</v>
      </c>
      <c r="D12" s="28">
        <f>SUMIF(Database!$I:$I,$B12,Database!G:G)</f>
        <v>-1055381.4750000001</v>
      </c>
      <c r="E12" s="28">
        <f>SUMIF(Database!$I:$I,$B12,Database!H:H)</f>
        <v>1596053.449</v>
      </c>
      <c r="G12" s="36">
        <f t="shared" si="0"/>
        <v>-6.391827651305626E-2</v>
      </c>
      <c r="H12" s="36" t="str">
        <f t="shared" si="1"/>
        <v>&lt;-100.0%</v>
      </c>
    </row>
    <row r="13" spans="2:8" x14ac:dyDescent="0.25">
      <c r="B13" t="s">
        <v>206</v>
      </c>
      <c r="C13" s="28">
        <f>SUMIF(Database!$I:$I,$B13,Database!F:F)</f>
        <v>-2543088.2079999996</v>
      </c>
      <c r="D13" s="28">
        <f>SUMIF(Database!$I:$I,$B13,Database!G:G)</f>
        <v>-1837786.345</v>
      </c>
      <c r="E13" s="28">
        <f>SUMIF(Database!$I:$I,$B13,Database!H:H)</f>
        <v>-1954983.9309999999</v>
      </c>
      <c r="G13" s="36">
        <f t="shared" si="0"/>
        <v>-0.27734069969782182</v>
      </c>
      <c r="H13" s="36">
        <f t="shared" si="1"/>
        <v>6.3771061483210545E-2</v>
      </c>
    </row>
    <row r="14" spans="2:8" x14ac:dyDescent="0.25">
      <c r="B14" t="s">
        <v>207</v>
      </c>
      <c r="C14" s="28">
        <f>SUMIF(Database!$I:$I,$B14,Database!F:F)</f>
        <v>-1813525.004</v>
      </c>
      <c r="D14" s="28">
        <f>SUMIF(Database!$I:$I,$B14,Database!G:G)</f>
        <v>-2393259.19</v>
      </c>
      <c r="E14" s="28">
        <f>SUMIF(Database!$I:$I,$B14,Database!H:H)</f>
        <v>-2514431.8869999996</v>
      </c>
      <c r="G14" s="36">
        <f t="shared" si="0"/>
        <v>0.31967256294857238</v>
      </c>
      <c r="H14" s="36">
        <f t="shared" si="1"/>
        <v>5.0630829082912499E-2</v>
      </c>
    </row>
    <row r="15" spans="2:8" x14ac:dyDescent="0.25">
      <c r="B15" t="s">
        <v>24</v>
      </c>
      <c r="C15" s="28">
        <f>SUMIF(Database!$I:$I,$B15,Database!F:F)</f>
        <v>57.221999999999994</v>
      </c>
      <c r="D15" s="28">
        <f>SUMIF(Database!$I:$I,$B15,Database!G:G)</f>
        <v>-7357.49</v>
      </c>
      <c r="E15" s="28">
        <f>SUMIF(Database!$I:$I,$B15,Database!H:H)</f>
        <v>46785.427999999993</v>
      </c>
      <c r="G15" s="36" t="str">
        <f>IF(ISERROR((D15/C15)-1), "n.a.", IF(((D15/C15)-1)&gt;1, "&gt;100.0%", IF(((D15/C15)-1)&lt;-1, "&lt;-100.0%", ((D15/C15)-1))))</f>
        <v>&lt;-100.0%</v>
      </c>
      <c r="H15" s="36" t="str">
        <f t="shared" si="1"/>
        <v>&lt;-100.0%</v>
      </c>
    </row>
    <row r="16" spans="2:8" x14ac:dyDescent="0.25">
      <c r="B16" t="s">
        <v>3</v>
      </c>
      <c r="C16" s="28">
        <f>SUMIF(Database!$I:$I,$B16,Database!F:F)</f>
        <v>5268332.1979999999</v>
      </c>
      <c r="D16" s="28">
        <f>SUMIF(Database!$I:$I,$B16,Database!G:G)</f>
        <v>744826.95</v>
      </c>
      <c r="E16" s="28">
        <f>SUMIF(Database!$I:$I,$B16,Database!H:H)</f>
        <v>0</v>
      </c>
      <c r="G16" s="36">
        <f t="shared" si="0"/>
        <v>-0.85862187082986985</v>
      </c>
      <c r="H16" s="36">
        <f t="shared" si="1"/>
        <v>-1</v>
      </c>
    </row>
    <row r="17" spans="2:8" x14ac:dyDescent="0.25">
      <c r="B17" s="21" t="s">
        <v>216</v>
      </c>
      <c r="C17" s="34">
        <f>SUM(C9:C16)</f>
        <v>8303281.9960000012</v>
      </c>
      <c r="D17" s="34">
        <f t="shared" ref="D17:E17" si="4">SUM(D9:D16)</f>
        <v>4243756.3400000008</v>
      </c>
      <c r="E17" s="34">
        <f t="shared" si="4"/>
        <v>5290498.0410000058</v>
      </c>
      <c r="G17" s="34">
        <f t="shared" si="0"/>
        <v>-0.48890615276653548</v>
      </c>
      <c r="H17" s="34">
        <f t="shared" si="1"/>
        <v>0.24665452423218182</v>
      </c>
    </row>
    <row r="18" spans="2:8" x14ac:dyDescent="0.25">
      <c r="B18" s="20" t="s">
        <v>15</v>
      </c>
      <c r="C18" s="33">
        <f>SUMIF(Database!$I:$I,$B18,Database!F:F)</f>
        <v>-2045243.5140000002</v>
      </c>
      <c r="D18" s="33">
        <f>SUMIF(Database!$I:$I,$B18,Database!G:G)</f>
        <v>-2044005.8150000002</v>
      </c>
      <c r="E18" s="33">
        <f>SUMIF(Database!$I:$I,$B18,Database!H:H)</f>
        <v>-1888361.514</v>
      </c>
      <c r="G18" s="36">
        <f t="shared" si="0"/>
        <v>-6.0515972378238914E-4</v>
      </c>
      <c r="H18" s="36">
        <f t="shared" si="1"/>
        <v>-7.6146701666795491E-2</v>
      </c>
    </row>
    <row r="19" spans="2:8" x14ac:dyDescent="0.25">
      <c r="B19" t="s">
        <v>217</v>
      </c>
      <c r="C19" s="28">
        <f>SUM(C17:C18)</f>
        <v>6258038.4820000008</v>
      </c>
      <c r="D19" s="28">
        <f t="shared" ref="D19:E19" si="5">SUM(D17:D18)</f>
        <v>2199750.5250000004</v>
      </c>
      <c r="E19" s="28">
        <f t="shared" si="5"/>
        <v>3402136.5270000058</v>
      </c>
      <c r="G19" s="36">
        <f t="shared" si="0"/>
        <v>-0.64849201050342786</v>
      </c>
      <c r="H19" s="36">
        <f t="shared" si="1"/>
        <v>0.54660107513782963</v>
      </c>
    </row>
    <row r="20" spans="2:8" x14ac:dyDescent="0.25">
      <c r="B20" t="s">
        <v>208</v>
      </c>
      <c r="C20" s="28">
        <f>SUMIF(Database!$I:$I,$B20,Database!F:F)</f>
        <v>-2842692.3659999999</v>
      </c>
      <c r="D20" s="28">
        <f>SUMIF(Database!$I:$I,$B20,Database!G:G)</f>
        <v>-2710746.92</v>
      </c>
      <c r="E20" s="28">
        <f>SUMIF(Database!$I:$I,$B20,Database!H:H)</f>
        <v>-2250707.8289999999</v>
      </c>
      <c r="G20" s="36">
        <f t="shared" si="0"/>
        <v>-4.6415661285805099E-2</v>
      </c>
      <c r="H20" s="36">
        <f t="shared" si="1"/>
        <v>-0.16970934748862498</v>
      </c>
    </row>
    <row r="21" spans="2:8" x14ac:dyDescent="0.25">
      <c r="B21" s="20" t="s">
        <v>209</v>
      </c>
      <c r="C21" s="33">
        <f>SUMIF(Database!$I:$I,$B21,Database!F:F)</f>
        <v>-22763</v>
      </c>
      <c r="D21" s="33">
        <f>SUMIF(Database!$I:$I,$B21,Database!G:G)</f>
        <v>-4578619.8</v>
      </c>
      <c r="E21" s="33">
        <f>SUMIF(Database!$I:$I,$B21,Database!H:H)</f>
        <v>-7173.195999999999</v>
      </c>
      <c r="G21" s="37" t="str">
        <f t="shared" si="0"/>
        <v>&gt;100.0%</v>
      </c>
      <c r="H21" s="37">
        <f t="shared" si="1"/>
        <v>-0.99843332787754069</v>
      </c>
    </row>
    <row r="22" spans="2:8" x14ac:dyDescent="0.25">
      <c r="B22" t="s">
        <v>218</v>
      </c>
      <c r="C22" s="28">
        <f>SUM(C19:C21)</f>
        <v>3392583.1160000009</v>
      </c>
      <c r="D22" s="28">
        <f t="shared" ref="D22:E22" si="6">SUM(D19:D21)</f>
        <v>-5089616.1949999994</v>
      </c>
      <c r="E22" s="28">
        <f t="shared" si="6"/>
        <v>1144255.5020000059</v>
      </c>
      <c r="G22" s="36" t="str">
        <f t="shared" si="0"/>
        <v>&lt;-100.0%</v>
      </c>
      <c r="H22" s="36" t="str">
        <f t="shared" si="1"/>
        <v>&lt;-100.0%</v>
      </c>
    </row>
    <row r="23" spans="2:8" x14ac:dyDescent="0.25">
      <c r="B23" t="s">
        <v>210</v>
      </c>
      <c r="C23" s="33">
        <f>SUMIF(Database!$I:$I,$B23,Database!F:F)</f>
        <v>-488465.12199999997</v>
      </c>
      <c r="D23" s="33">
        <f>SUMIF(Database!$I:$I,$B23,Database!G:G)</f>
        <v>-984191.9650000002</v>
      </c>
      <c r="E23" s="33">
        <f>SUMIF(Database!$I:$I,$B23,Database!H:H)</f>
        <v>-364965.02599999995</v>
      </c>
      <c r="G23" s="37" t="str">
        <f>IF(ISERROR((D23/C23)-1), "n.a.", IF(((D23/C23)-1)&gt;1, "&gt;100.0%", IF(((D23/C23)-1)&lt;-1, "&lt;-100.0%", ((D23/C23)-1))))</f>
        <v>&gt;100.0%</v>
      </c>
      <c r="H23" s="37">
        <f t="shared" si="1"/>
        <v>-0.62917292664546398</v>
      </c>
    </row>
    <row r="24" spans="2:8" ht="15.75" thickBot="1" x14ac:dyDescent="0.3">
      <c r="B24" s="22" t="s">
        <v>211</v>
      </c>
      <c r="C24" s="35">
        <f>SUM(C22:C23)</f>
        <v>2904117.9940000009</v>
      </c>
      <c r="D24" s="35">
        <f t="shared" ref="D24:E24" si="7">SUM(D22:D23)</f>
        <v>-6073808.1599999992</v>
      </c>
      <c r="E24" s="35">
        <f t="shared" si="7"/>
        <v>779290.47600000596</v>
      </c>
      <c r="G24" s="38" t="str">
        <f t="shared" si="0"/>
        <v>&lt;-100.0%</v>
      </c>
      <c r="H24" s="38" t="str">
        <f t="shared" si="1"/>
        <v>&lt;-100.0%</v>
      </c>
    </row>
    <row r="26" spans="2:8" x14ac:dyDescent="0.25">
      <c r="B26" s="42" t="s">
        <v>223</v>
      </c>
      <c r="C26" s="40"/>
      <c r="D26" s="40"/>
      <c r="E26" s="40"/>
    </row>
    <row r="27" spans="2:8" x14ac:dyDescent="0.25">
      <c r="B27" s="39" t="s">
        <v>215</v>
      </c>
      <c r="C27" s="41">
        <f>C9/C$7</f>
        <v>0.80329281353949766</v>
      </c>
      <c r="D27" s="41">
        <f t="shared" ref="D27:E27" si="8">D9/D$7</f>
        <v>0.79014052477841912</v>
      </c>
      <c r="E27" s="41">
        <f t="shared" si="8"/>
        <v>0.78437246085651946</v>
      </c>
    </row>
    <row r="28" spans="2:8" x14ac:dyDescent="0.25">
      <c r="B28" s="39" t="s">
        <v>216</v>
      </c>
      <c r="C28" s="41">
        <f>C17/C$7</f>
        <v>0.36878477758296185</v>
      </c>
      <c r="D28" s="41">
        <f t="shared" ref="D28:E28" si="9">D17/D$7</f>
        <v>0.16301696811306116</v>
      </c>
      <c r="E28" s="41">
        <f t="shared" si="9"/>
        <v>0.20104802619916043</v>
      </c>
    </row>
    <row r="29" spans="2:8" x14ac:dyDescent="0.25">
      <c r="B29" s="39" t="s">
        <v>217</v>
      </c>
      <c r="C29" s="41">
        <f>C19/C$7</f>
        <v>0.27794663975061579</v>
      </c>
      <c r="D29" s="41">
        <f t="shared" ref="D29:E29" si="10">D19/D$7</f>
        <v>8.4499823378317351E-2</v>
      </c>
      <c r="E29" s="41">
        <f t="shared" si="10"/>
        <v>0.1292870403339437</v>
      </c>
    </row>
    <row r="31" spans="2:8" x14ac:dyDescent="0.25">
      <c r="B31" s="6" t="s">
        <v>220</v>
      </c>
    </row>
    <row r="32" spans="2:8" ht="15.75" thickBot="1" x14ac:dyDescent="0.3">
      <c r="B32" s="23" t="s">
        <v>211</v>
      </c>
      <c r="C32" s="31">
        <f>SUMIF(Database!$I:$I,$B32,Database!F:F)</f>
        <v>-2904117.9939999986</v>
      </c>
      <c r="D32" s="31">
        <f>SUMIF(Database!$I:$I,$B32,Database!G:G)</f>
        <v>6073808.1600000001</v>
      </c>
      <c r="E32" s="31">
        <f>SUMIF(Database!$I:$I,$B32,Database!H:H)</f>
        <v>-779290.47600000002</v>
      </c>
    </row>
  </sheetData>
  <mergeCells count="1">
    <mergeCell ref="B1:H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FY2020</vt:lpstr>
      <vt:lpstr>FY2021</vt:lpstr>
      <vt:lpstr>FY2022</vt:lpstr>
      <vt:lpstr>Database</vt:lpstr>
      <vt:lpstr>P&amp;L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 Heyat</dc:creator>
  <cp:lastModifiedBy>Homa Heyat</cp:lastModifiedBy>
  <dcterms:created xsi:type="dcterms:W3CDTF">2024-11-07T15:44:54Z</dcterms:created>
  <dcterms:modified xsi:type="dcterms:W3CDTF">2024-11-07T20:17:35Z</dcterms:modified>
</cp:coreProperties>
</file>